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2" activeTab="2"/>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'I1'!$A$1:$O$62</definedName>
    <definedName name="_xlnm.Print_Area" localSheetId="4">'I2'!$A$1:$N$9</definedName>
    <definedName name="_xlnm.Print_Area" localSheetId="1">'MEM DESCRIP'!$A$1:$G$40</definedName>
    <definedName name="_xlnm.Print_Area" localSheetId="5">'O1'!$A$1:$U$73</definedName>
    <definedName name="_xlnm.Print_Area" localSheetId="6">'O5'!$A$1:$M$28</definedName>
    <definedName name="_xlnm.Print_Area" localSheetId="7">'O6'!$A$1:$K$25</definedName>
    <definedName name="_xlnm.Print_Area" localSheetId="8">'O7'!$A$1:$L$24</definedName>
    <definedName name="_xlnm.Print_Area" localSheetId="9">'O8'!$A$1:$M$20</definedName>
    <definedName name="_xlnm.Print_Area" localSheetId="12">'PGD'!$A$1:$K$39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0" authorId="0">
      <text>
        <r>
          <rPr>
            <sz val="8"/>
            <rFont val="Tahoma"/>
            <family val="2"/>
          </rPr>
          <t xml:space="preserve">Al principio del periodo
</t>
        </r>
      </text>
    </comment>
    <comment ref="H40" authorId="0">
      <text>
        <r>
          <rPr>
            <b/>
            <sz val="8"/>
            <rFont val="Tahoma"/>
            <family val="2"/>
          </rPr>
          <t xml:space="preserve"> Al final del periodo
</t>
        </r>
        <r>
          <rPr>
            <sz val="8"/>
            <rFont val="Tahoma"/>
            <family val="2"/>
          </rPr>
          <t xml:space="preserve">
</t>
        </r>
      </text>
    </comment>
    <comment ref="H54" authorId="0">
      <text>
        <r>
          <rPr>
            <b/>
            <sz val="8"/>
            <rFont val="Tahoma"/>
            <family val="2"/>
          </rPr>
          <t xml:space="preserve"> Al final del periodo
</t>
        </r>
        <r>
          <rPr>
            <sz val="8"/>
            <rFont val="Tahoma"/>
            <family val="2"/>
          </rPr>
          <t xml:space="preserve">
</t>
        </r>
      </text>
    </comment>
    <comment ref="F8" authorId="0">
      <text>
        <r>
          <rPr>
            <b/>
            <sz val="8"/>
            <rFont val="Tahoma"/>
            <family val="2"/>
          </rPr>
          <t xml:space="preserve">cantidades adquiridas del compuesto comercial en ese periodo
</t>
        </r>
        <r>
          <rPr>
            <sz val="8"/>
            <rFont val="Tahoma"/>
            <family val="2"/>
          </rPr>
          <t xml:space="preserve">
</t>
        </r>
      </text>
    </comment>
    <comment ref="G8" authorId="0">
      <text>
        <r>
          <rPr>
            <b/>
            <sz val="8"/>
            <rFont val="Tahoma"/>
            <family val="2"/>
          </rPr>
          <t xml:space="preserve"> según el etiquetado del producto y las fichas de seguridad</t>
        </r>
        <r>
          <rPr>
            <sz val="8"/>
            <rFont val="Tahoma"/>
            <family val="2"/>
          </rPr>
          <t xml:space="preserve">
</t>
        </r>
      </text>
    </comment>
    <comment ref="N7" authorId="0">
      <text>
        <r>
          <rPr>
            <b/>
            <sz val="8"/>
            <rFont val="Tahoma"/>
            <family val="2"/>
          </rPr>
          <t xml:space="preserve"> Si se han añadico filas, aumentar el rango de la fórmula de la suma</t>
        </r>
        <r>
          <rPr>
            <sz val="8"/>
            <rFont val="Tahoma"/>
            <family val="2"/>
          </rPr>
          <t xml:space="preserve">
</t>
        </r>
      </text>
    </comment>
    <comment ref="N39" authorId="0">
      <text>
        <r>
          <rPr>
            <b/>
            <sz val="8"/>
            <rFont val="Tahoma"/>
            <family val="2"/>
          </rPr>
          <t xml:space="preserve"> Si se han añadido filas, ampliar el rango de la fórmula de la suma de esta casilla</t>
        </r>
        <r>
          <rPr>
            <sz val="8"/>
            <rFont val="Tahoma"/>
            <family val="2"/>
          </rPr>
          <t xml:space="preserve">
</t>
        </r>
      </text>
    </comment>
    <comment ref="N53" authorId="0">
      <text>
        <r>
          <rPr>
            <b/>
            <sz val="8"/>
            <rFont val="Tahoma"/>
            <family val="2"/>
          </rPr>
          <t xml:space="preserve"> Si se han ampliado el número de filas, ampliar el rango de la fórmula de la suma de esta celda</t>
        </r>
        <r>
          <rPr>
            <sz val="8"/>
            <rFont val="Tahoma"/>
            <family val="2"/>
          </rPr>
          <t xml:space="preserve">
</t>
        </r>
      </text>
    </comment>
    <comment ref="C8" authorId="0">
      <text>
        <r>
          <rPr>
            <sz val="8"/>
            <rFont val="Tahoma"/>
            <family val="2"/>
          </rPr>
          <t xml:space="preserve">Campo no obligatorio
</t>
        </r>
      </text>
    </comment>
    <comment ref="G54" authorId="0">
      <text>
        <r>
          <rPr>
            <sz val="8"/>
            <rFont val="Tahoma"/>
            <family val="2"/>
          </rPr>
          <t xml:space="preserve">Al principio del periodo
</t>
        </r>
      </text>
    </comment>
    <comment ref="C40" authorId="0">
      <text>
        <r>
          <rPr>
            <sz val="8"/>
            <rFont val="Tahoma"/>
            <family val="2"/>
          </rPr>
          <t xml:space="preserve">Campo obligatorio
</t>
        </r>
      </text>
    </comment>
    <comment ref="C54" authorId="0">
      <text>
        <r>
          <rPr>
            <b/>
            <sz val="8"/>
            <rFont val="Tahoma"/>
            <family val="2"/>
          </rPr>
          <t xml:space="preserve"> Campo obligatorio</t>
        </r>
        <r>
          <rPr>
            <sz val="8"/>
            <rFont val="Tahoma"/>
            <family val="2"/>
          </rPr>
          <t xml:space="preserve">
</t>
        </r>
      </text>
    </comment>
    <comment ref="I40" authorId="0">
      <text>
        <r>
          <rPr>
            <sz val="8"/>
            <rFont val="Tahoma"/>
            <family val="2"/>
          </rPr>
          <t xml:space="preserve">cantidades adquiridas del compuesto comercial en ese periodo
</t>
        </r>
      </text>
    </comment>
    <comment ref="I54" authorId="0">
      <text>
        <r>
          <rPr>
            <sz val="8"/>
            <rFont val="Tahoma"/>
            <family val="2"/>
          </rPr>
          <t xml:space="preserve">cantidades adquiridas del compuesto comercial en ese periodo
</t>
        </r>
      </text>
    </comment>
    <comment ref="J40" authorId="0">
      <text>
        <r>
          <rPr>
            <sz val="8"/>
            <rFont val="Tahoma"/>
            <family val="2"/>
          </rPr>
          <t xml:space="preserve"> según el etiquetado del producto y las fichas de seguridad
</t>
        </r>
      </text>
    </comment>
    <comment ref="J54" authorId="0">
      <text>
        <r>
          <rPr>
            <sz val="8"/>
            <rFont val="Tahoma"/>
            <family val="2"/>
          </rPr>
          <t xml:space="preserve"> según el etiquetado del producto y las fichas de seguridad
</t>
        </r>
      </text>
    </comment>
    <comment ref="F40"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4"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54" authorId="0">
      <text>
        <r>
          <rPr>
            <sz val="12"/>
            <rFont val="Tahoma"/>
            <family val="2"/>
          </rPr>
          <t xml:space="preserve">%COVs*( Ei-Ef+compras)
</t>
        </r>
      </text>
    </comment>
    <comment ref="K40" authorId="0">
      <text>
        <r>
          <rPr>
            <sz val="12"/>
            <rFont val="Tahoma"/>
            <family val="2"/>
          </rPr>
          <t xml:space="preserve">%COVs*( Ei-Ef+compras)
</t>
        </r>
      </text>
    </comment>
    <comment ref="H8" authorId="0">
      <text>
        <r>
          <rPr>
            <sz val="12"/>
            <rFont val="Tahoma"/>
            <family val="2"/>
          </rPr>
          <t xml:space="preserve">%COVs*( Ei-Ef+compras)
</t>
        </r>
      </text>
    </comment>
  </commentList>
</comments>
</file>

<file path=xl/comments6.xml><?xml version="1.0" encoding="utf-8"?>
<comments xmlns="http://schemas.openxmlformats.org/spreadsheetml/2006/main">
  <authors>
    <author> </author>
    <author>MDelHoyo</author>
  </authors>
  <commentList>
    <comment ref="T35" authorId="0">
      <text>
        <r>
          <rPr>
            <b/>
            <sz val="8"/>
            <rFont val="Tahoma"/>
            <family val="2"/>
          </rPr>
          <t xml:space="preserve"> Si se han añadido filas, ampliar el rango de la fórmula de la suma de esta casilla</t>
        </r>
        <r>
          <rPr>
            <sz val="8"/>
            <rFont val="Tahoma"/>
            <family val="2"/>
          </rPr>
          <t xml:space="preserve">
</t>
        </r>
      </text>
    </comment>
    <comment ref="I36" authorId="1">
      <text>
        <r>
          <rPr>
            <b/>
            <sz val="8"/>
            <rFont val="Tahoma"/>
            <family val="2"/>
          </rPr>
          <t>No se tiene en cuenta el caudal que se ha podido añadir para refrigeración o dilución.
Se da en condiciones normales: T = 273, 15 K y P = 101,3 kPa</t>
        </r>
      </text>
    </comment>
    <comment ref="J36"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36" authorId="1">
      <text>
        <r>
          <rPr>
            <b/>
            <sz val="8"/>
            <rFont val="Tahoma"/>
            <family val="2"/>
          </rPr>
          <t xml:space="preserve">kg de compuesto orgánico total. </t>
        </r>
        <r>
          <rPr>
            <sz val="8"/>
            <rFont val="Tahoma"/>
            <family val="2"/>
          </rPr>
          <t xml:space="preserve">
</t>
        </r>
      </text>
    </comment>
    <comment ref="M37"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59" authorId="0">
      <text>
        <r>
          <rPr>
            <b/>
            <sz val="8"/>
            <rFont val="Tahoma"/>
            <family val="2"/>
          </rPr>
          <t xml:space="preserve"> Si se han añadido filas, ampliar el rango de la fórmula de la suma de esta casilla</t>
        </r>
        <r>
          <rPr>
            <sz val="8"/>
            <rFont val="Tahoma"/>
            <family val="2"/>
          </rPr>
          <t xml:space="preserve">
</t>
        </r>
      </text>
    </comment>
    <comment ref="I60" authorId="1">
      <text>
        <r>
          <rPr>
            <b/>
            <sz val="8"/>
            <rFont val="Tahoma"/>
            <family val="2"/>
          </rPr>
          <t>No se tiene en cuenta el caudal que se ha podido añadir para refrigeración o dilución.
Se da en condiciones normales: T = 273, 15 K y P = 101,3 kPa</t>
        </r>
      </text>
    </comment>
    <comment ref="J60"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60" authorId="1">
      <text>
        <r>
          <rPr>
            <b/>
            <sz val="8"/>
            <rFont val="Tahoma"/>
            <family val="2"/>
          </rPr>
          <t xml:space="preserve">kg de compuesto orgánico total. </t>
        </r>
        <r>
          <rPr>
            <sz val="8"/>
            <rFont val="Tahoma"/>
            <family val="2"/>
          </rPr>
          <t xml:space="preserve">
</t>
        </r>
      </text>
    </comment>
    <comment ref="I7" authorId="1">
      <text>
        <r>
          <rPr>
            <b/>
            <sz val="8"/>
            <rFont val="Tahoma"/>
            <family val="2"/>
          </rPr>
          <t>No se tiene en cuenta el caudal que se ha podido añadir para refrigeración o dilución.
Se da en condiciones normales: T = 273, 15 K y P = 101,3 kPa</t>
        </r>
      </text>
    </comment>
    <comment ref="J7"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7" authorId="1">
      <text>
        <r>
          <rPr>
            <b/>
            <sz val="11"/>
            <rFont val="Tahoma"/>
            <family val="2"/>
          </rPr>
          <t>Peso molecular medio de la corriente de gases emitidos por chimenea. Necesario sólo si la medición es en COT</t>
        </r>
        <r>
          <rPr>
            <sz val="8"/>
            <rFont val="Tahoma"/>
            <family val="2"/>
          </rPr>
          <t xml:space="preserve">
</t>
        </r>
      </text>
    </comment>
    <comment ref="L7" authorId="1">
      <text>
        <r>
          <rPr>
            <b/>
            <sz val="11"/>
            <rFont val="Tahoma"/>
            <family val="2"/>
          </rPr>
          <t>Nº de carbonos medio de la corriente de gases emitidos por chimenea.Necesario sólo si la medición es en COT</t>
        </r>
        <r>
          <rPr>
            <sz val="9"/>
            <rFont val="Tahoma"/>
            <family val="2"/>
          </rPr>
          <t xml:space="preserve">
</t>
        </r>
      </text>
    </comment>
    <comment ref="M7" authorId="1">
      <text>
        <r>
          <rPr>
            <b/>
            <sz val="8"/>
            <rFont val="Tahoma"/>
            <family val="2"/>
          </rPr>
          <t xml:space="preserve">kg de compuesto orgánico total. </t>
        </r>
        <r>
          <rPr>
            <sz val="8"/>
            <rFont val="Tahoma"/>
            <family val="2"/>
          </rPr>
          <t xml:space="preserve">
</t>
        </r>
      </text>
    </comment>
    <comment ref="N8"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<sst xmlns="http://schemas.openxmlformats.org/spreadsheetml/2006/main" count="377" uniqueCount="280">
  <si>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</si>
  <si>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</si>
  <si>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</si>
  <si>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</si>
  <si>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</si>
  <si>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</si>
  <si>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</si>
  <si>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</si>
  <si>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</si>
  <si>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</si>
  <si>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</si>
  <si>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</si>
  <si>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</si>
  <si>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</si>
  <si>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</si>
  <si>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</si>
  <si>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</si>
  <si>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</si>
  <si>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</si>
  <si>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</si>
  <si>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</si>
  <si>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</si>
  <si>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</si>
  <si>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</si>
  <si>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</si>
  <si>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</si>
  <si>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</si>
  <si>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</si>
  <si>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</si>
  <si>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</si>
  <si>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</si>
  <si>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</si>
  <si>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</si>
  <si>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</si>
  <si>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</si>
  <si>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</si>
  <si>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</si>
  <si>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</si>
  <si>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</si>
  <si>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</si>
  <si>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</si>
  <si>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</si>
  <si>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</si>
  <si>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</si>
  <si>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</si>
  <si>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</si>
  <si>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</si>
  <si>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</si>
  <si>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</si>
  <si>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</si>
  <si>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</si>
  <si>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</si>
  <si>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</si>
  <si>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</si>
  <si>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</si>
  <si>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</si>
  <si>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</si>
  <si>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</si>
  <si>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</si>
  <si>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</si>
  <si>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</si>
  <si>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</si>
  <si>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</si>
  <si>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</si>
  <si>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</si>
  <si>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</si>
  <si>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</si>
  <si>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</si>
  <si>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</si>
  <si>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</si>
  <si>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</si>
  <si>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</si>
  <si>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</si>
  <si>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</si>
  <si>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</si>
  <si>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</si>
  <si>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</si>
  <si>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</si>
  <si>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</si>
  <si>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</si>
  <si>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</si>
  <si>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</si>
  <si>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</si>
  <si>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</si>
  <si>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</si>
  <si>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</si>
  <si>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</si>
  <si>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</si>
  <si>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</si>
  <si>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</si>
  <si>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</si>
  <si>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</si>
  <si>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</si>
  <si>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</si>
  <si>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</si>
  <si>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</si>
  <si>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</si>
  <si>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</si>
  <si>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</si>
  <si>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</si>
  <si>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</si>
  <si>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</si>
  <si>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</si>
  <si>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</si>
  <si>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</si>
  <si>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</si>
  <si>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</si>
  <si>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</si>
  <si>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</si>
  <si>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</si>
  <si>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</si>
  <si>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</si>
  <si>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</si>
  <si>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</si>
  <si>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</si>
  <si>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</si>
  <si>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SÍ</t>
  </si>
  <si>
    <t>NO</t>
  </si>
  <si>
    <t>Ref Albarán o DCS</t>
  </si>
  <si>
    <t>g/h COV emitido</t>
  </si>
  <si>
    <t>TOTAL g/h COV emitido</t>
  </si>
  <si>
    <t>Persona de contacto a efectos de notificación:</t>
  </si>
  <si>
    <t>Nombre y apellidos</t>
  </si>
  <si>
    <t>Teléfono</t>
  </si>
  <si>
    <t>Email</t>
  </si>
  <si>
    <t>INSTRUCCIONES</t>
  </si>
  <si>
    <t>Recubrimiento de vehículos ( &lt;15 t/año) y renovación del acabado de vehículos</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</si>
  <si>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</si>
  <si>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</si>
  <si>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</si>
  <si>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</si>
  <si>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</si>
  <si>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</si>
  <si>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</si>
  <si>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</si>
  <si>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</si>
  <si>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</si>
  <si>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</si>
  <si>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</si>
  <si>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</si>
  <si>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</si>
  <si>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</si>
  <si>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</si>
  <si>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</si>
  <si>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</si>
  <si>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</si>
  <si>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</si>
  <si>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</si>
  <si>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</si>
  <si>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</si>
  <si>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</si>
  <si>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</si>
  <si>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</si>
  <si>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</si>
  <si>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</si>
  <si>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</si>
  <si>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</si>
  <si>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</si>
  <si>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</si>
  <si>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</si>
  <si>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</si>
  <si>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</si>
  <si>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</si>
  <si>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</si>
  <si>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</si>
  <si>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</si>
  <si>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</si>
  <si>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</si>
  <si>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</si>
  <si>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</si>
  <si>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</si>
  <si>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</si>
  <si>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</si>
  <si>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</si>
  <si>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</si>
  <si>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</si>
  <si>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</si>
  <si>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</si>
  <si>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</si>
  <si>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</si>
  <si>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</si>
  <si>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</si>
  <si>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</si>
  <si>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</si>
  <si>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</si>
  <si>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</si>
  <si>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</si>
  <si>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</si>
  <si>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</si>
  <si>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</si>
  <si>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</si>
  <si>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</si>
  <si>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</si>
  <si>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</si>
  <si>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</si>
  <si>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</si>
  <si>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</si>
  <si>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</si>
  <si>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</si>
  <si>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</si>
  <si>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</si>
  <si>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</si>
  <si>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</si>
  <si>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</si>
  <si>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</si>
  <si>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</si>
  <si>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</si>
  <si>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</si>
  <si>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</si>
  <si>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</si>
  <si>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</si>
  <si>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</si>
  <si>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</si>
  <si>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</si>
  <si>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</si>
  <si>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</si>
  <si>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</si>
  <si>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</si>
  <si>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</si>
  <si>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</si>
  <si>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</si>
  <si>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</si>
  <si>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</si>
  <si>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</si>
  <si>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</si>
  <si>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</si>
  <si>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</si>
  <si>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</si>
  <si>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</si>
  <si>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</si>
  <si>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</si>
  <si>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</si>
  <si>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</si>
  <si>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</si>
  <si>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</si>
  <si>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</si>
  <si>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</si>
  <si>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</si>
  <si>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</si>
  <si>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</si>
  <si>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Sin R</t>
  </si>
  <si>
    <t>otras R</t>
  </si>
  <si>
    <t xml:space="preserve">Entrada total (kg) </t>
  </si>
  <si>
    <t>Consumo (kg)</t>
  </si>
  <si>
    <t>F (kg)</t>
  </si>
  <si>
    <t>Emisiones totales (kg)</t>
  </si>
  <si>
    <t>Registro</t>
  </si>
  <si>
    <t>Actividad</t>
  </si>
  <si>
    <t xml:space="preserve">VLE </t>
  </si>
  <si>
    <t>PM COV emitido</t>
  </si>
  <si>
    <t>Nº Carbonos</t>
  </si>
  <si>
    <t xml:space="preserve">Focos que emiten compuestos orgánicos volátiles que no tengan asignada ninguna de las frases de riesgo de las indicadas en el  Art. 5 </t>
  </si>
  <si>
    <t xml:space="preserve"> Valor Límite de Emisión difusas:</t>
  </si>
  <si>
    <r>
      <rPr>
        <b/>
        <sz val="14"/>
        <color indexed="56"/>
        <rFont val="Comic Sans MS"/>
        <family val="4"/>
      </rPr>
      <t xml:space="preserve">COVs o su cantidad en preparados adquiridos que tienen asignada la frase de riesgo </t>
    </r>
    <r>
      <rPr>
        <b/>
        <sz val="14"/>
        <color indexed="10"/>
        <rFont val="Comic Sans MS"/>
        <family val="4"/>
      </rPr>
      <t xml:space="preserve"> R45, R46, R49, R60,R61 </t>
    </r>
    <r>
      <rPr>
        <b/>
        <sz val="14"/>
        <rFont val="Comic Sans MS"/>
        <family val="4"/>
      </rPr>
      <t xml:space="preserve">o indicaciones de peligro </t>
    </r>
    <r>
      <rPr>
        <b/>
        <sz val="14"/>
        <color indexed="10"/>
        <rFont val="Comic Sans MS"/>
        <family val="4"/>
      </rPr>
      <t>H340, H350, H350i, H360D o H360F</t>
    </r>
  </si>
  <si>
    <t>kg de COVs</t>
  </si>
  <si>
    <t>kg COVs</t>
  </si>
  <si>
    <t>Focos que emitan COVs que tienen asignada la frase de riesgo R45, R46, R49, R60, R61 o indicación de peligro H340, H350, H350i, H360D o H360F</t>
  </si>
  <si>
    <r>
      <t xml:space="preserve">Concentración </t>
    </r>
    <r>
      <rPr>
        <b/>
        <sz val="14"/>
        <rFont val="Comic Sans MS"/>
        <family val="4"/>
      </rPr>
      <t>COV</t>
    </r>
    <r>
      <rPr>
        <b/>
        <sz val="8"/>
        <rFont val="Comic Sans MS"/>
        <family val="4"/>
      </rPr>
      <t>(mg /Nm3)</t>
    </r>
  </si>
  <si>
    <r>
      <t xml:space="preserve">Concentración </t>
    </r>
    <r>
      <rPr>
        <b/>
        <sz val="14"/>
        <rFont val="Comic Sans MS"/>
        <family val="4"/>
      </rPr>
      <t xml:space="preserve">COT </t>
    </r>
    <r>
      <rPr>
        <b/>
        <sz val="8"/>
        <rFont val="Comic Sans MS"/>
        <family val="4"/>
      </rPr>
      <t>(mg /Nm3)</t>
    </r>
  </si>
  <si>
    <t xml:space="preserve">COVs perdidos por reacciones químicas o físicas </t>
  </si>
  <si>
    <t>Disolvente contenido en productos de venta</t>
  </si>
  <si>
    <t>Disolventes recuperados y reutilizados</t>
  </si>
  <si>
    <t>Observaciones:</t>
  </si>
  <si>
    <t>Firma y sello:</t>
  </si>
  <si>
    <t xml:space="preserve">Disolventes utilizados como materia prima </t>
  </si>
  <si>
    <t>Impresión serigráfica rotativa sobre textil o en cartón/ cartulina ( &gt;30)</t>
  </si>
  <si>
    <t>Número de Identificación Medioambiental (NIMA)</t>
  </si>
  <si>
    <t>Ei: Inventario Inicial (kg)</t>
  </si>
  <si>
    <t>Ei:Inventario final (kg)</t>
  </si>
  <si>
    <t>Ventas (kg)</t>
  </si>
  <si>
    <t xml:space="preserve">kg COVs </t>
  </si>
  <si>
    <t>( Ef-Ei+ventas)*%COV</t>
  </si>
  <si>
    <t>cantidad retirada (kg)</t>
  </si>
  <si>
    <t>Cantidad de COV (kg)</t>
  </si>
  <si>
    <t>(cantidad retirada *% COV)</t>
  </si>
  <si>
    <t>R40 R68 halogenado</t>
  </si>
  <si>
    <t>En el caso de necesitar más filas de las previstas en alguno de los apartados de las hojas I1, O1,O6, O7, añadirlas y ampliar el rango de las fórmulas correspondientes a las casillas en blanco arrastrando</t>
  </si>
  <si>
    <r>
      <rPr>
        <b/>
        <sz val="14"/>
        <color indexed="56"/>
        <rFont val="Comic Sans MS"/>
        <family val="4"/>
      </rPr>
      <t>COVs halogenados o su cantidad en preparados adquiridos que tienen asignada la frase de riesgo</t>
    </r>
    <r>
      <rPr>
        <b/>
        <sz val="14"/>
        <color indexed="10"/>
        <rFont val="Comic Sans MS"/>
        <family val="4"/>
      </rPr>
      <t xml:space="preserve"> R40 o R68 </t>
    </r>
    <r>
      <rPr>
        <b/>
        <sz val="14"/>
        <rFont val="Comic Sans MS"/>
        <family val="4"/>
      </rPr>
      <t>o indicación de peligro</t>
    </r>
    <r>
      <rPr>
        <b/>
        <sz val="14"/>
        <color indexed="10"/>
        <rFont val="Comic Sans MS"/>
        <family val="4"/>
      </rPr>
      <t xml:space="preserve"> H341 o H351</t>
    </r>
  </si>
  <si>
    <t>Focos que emitan COVs halogenados que tienen asignada la frase de riesgo R40 o R 68 o indicación de peligro H341 o H351</t>
  </si>
  <si>
    <t>sin 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</si>
</sst>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100">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11"/>
      <name val="Tahoma"/>
      <family val="2"/>
    </font>
    <font>
      <b/>
      <sz val="16"/>
      <name val="Comic Sans MS"/>
      <family val="4"/>
    </font>
    <font>
      <b/>
      <sz val="14"/>
      <color indexed="10"/>
      <name val="Comic Sans MS"/>
      <family val="4"/>
    </font>
    <font>
      <b/>
      <sz val="14"/>
      <color indexed="56"/>
      <name val="Comic Sans MS"/>
      <family val="4"/>
    </font>
    <font>
      <sz val="16"/>
      <name val="Comic Sans MS"/>
      <family val="4"/>
    </font>
    <font>
      <sz val="14"/>
      <name val="Comic Sans MS"/>
      <family val="4"/>
    </font>
    <font>
      <b/>
      <i/>
      <sz val="12"/>
      <name val="Comic Sans MS"/>
      <family val="4"/>
    </font>
    <font>
      <sz val="12"/>
      <color indexed="18"/>
      <name val="COMIC"/>
      <family val="0"/>
    </font>
    <font>
      <b/>
      <sz val="22"/>
      <name val="Comic Sans MS"/>
      <family val="4"/>
    </font>
    <font>
      <b/>
      <sz val="18"/>
      <name val="Comic Sans MS"/>
      <family val="4"/>
    </font>
    <font>
      <b/>
      <sz val="20"/>
      <name val="Comic Sans MS"/>
      <family val="4"/>
    </font>
    <font>
      <b/>
      <sz val="11"/>
      <name val="Tahoma"/>
      <family val="2"/>
    </font>
    <font>
      <sz val="9"/>
      <name val="Tahoma"/>
      <family val="2"/>
    </font>
    <font>
      <sz val="18"/>
      <name val="Comic Sans MS"/>
      <family val="4"/>
    </font>
    <font>
      <sz val="20"/>
      <name val="Comic Sans MS"/>
      <family val="4"/>
    </font>
    <font>
      <sz val="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sz val="7"/>
      <color indexed="18"/>
      <name val="COMIC"/>
      <family val="0"/>
    </font>
    <font>
      <sz val="10"/>
      <color indexed="18"/>
      <name val="COMIC"/>
      <family val="0"/>
    </font>
    <font>
      <b/>
      <sz val="18"/>
      <color indexed="60"/>
      <name val="Comic Sans MS"/>
      <family val="4"/>
    </font>
    <font>
      <b/>
      <sz val="14"/>
      <color indexed="60"/>
      <name val="Comic Sans MS"/>
      <family val="4"/>
    </font>
    <font>
      <b/>
      <sz val="12"/>
      <color indexed="60"/>
      <name val="Comic Sans MS"/>
      <family val="4"/>
    </font>
    <font>
      <b/>
      <sz val="10"/>
      <color indexed="60"/>
      <name val="Comic Sans MS"/>
      <family val="4"/>
    </font>
    <font>
      <b/>
      <sz val="22"/>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8"/>
      <color rgb="FFC00000"/>
      <name val="Comic Sans MS"/>
      <family val="4"/>
    </font>
    <font>
      <b/>
      <sz val="14"/>
      <color rgb="FFC00000"/>
      <name val="Comic Sans MS"/>
      <family val="4"/>
    </font>
    <font>
      <b/>
      <sz val="12"/>
      <color rgb="FFC00000"/>
      <name val="Comic Sans MS"/>
      <family val="4"/>
    </font>
    <font>
      <b/>
      <sz val="10"/>
      <color rgb="FFC00000"/>
      <name val="Comic Sans MS"/>
      <family val="4"/>
    </font>
    <font>
      <b/>
      <sz val="22"/>
      <color rgb="FFC00000"/>
      <name val="Comic Sans MS"/>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medium"/>
      <bottom style="medium"/>
    </border>
    <border>
      <left style="medium"/>
      <right style="medium"/>
      <top>
        <color indexed="63"/>
      </top>
      <bottom style="medium"/>
    </border>
    <border>
      <left/>
      <right/>
      <top/>
      <bottom style="double"/>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top style="medium"/>
      <bottom style="medium"/>
    </border>
    <border>
      <left>
        <color indexed="63"/>
      </left>
      <right style="thin"/>
      <top style="medium"/>
      <bottom style="medium"/>
    </border>
    <border>
      <left>
        <color indexed="63"/>
      </left>
      <right>
        <color indexed="63"/>
      </right>
      <top style="thin"/>
      <bottom style="thin"/>
    </border>
    <border>
      <left style="thin"/>
      <right style="thin"/>
      <top style="thin"/>
      <bottom style="medium"/>
    </border>
    <border>
      <left style="thin"/>
      <right style="thin"/>
      <top style="thin"/>
      <bottom style="double"/>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double"/>
    </border>
    <border>
      <left/>
      <right style="thin"/>
      <top style="thin"/>
      <bottom style="double"/>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31" borderId="0" applyNumberFormat="0" applyBorder="0" applyAlignment="0" applyProtection="0"/>
    <xf numFmtId="0" fontId="13" fillId="0" borderId="0">
      <alignment/>
      <protection/>
    </xf>
    <xf numFmtId="0" fontId="13" fillId="0" borderId="0">
      <alignment/>
      <protection/>
    </xf>
    <xf numFmtId="0" fontId="0" fillId="32" borderId="4" applyNumberFormat="0" applyFont="0" applyAlignment="0" applyProtection="0"/>
    <xf numFmtId="9" fontId="1"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40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7" fillId="0" borderId="0" xfId="0" applyFont="1" applyAlignment="1">
      <alignment/>
    </xf>
    <xf numFmtId="0" fontId="12" fillId="0" borderId="0" xfId="0" applyFont="1" applyAlignment="1">
      <alignment horizontal="justify"/>
    </xf>
    <xf numFmtId="0" fontId="88" fillId="0" borderId="0" xfId="0" applyFont="1" applyAlignment="1">
      <alignment horizontal="left" indent="1"/>
    </xf>
    <xf numFmtId="0" fontId="87"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5" applyNumberFormat="1" applyFont="1" applyFill="1" applyBorder="1" applyAlignment="1">
      <alignment horizontal="center" textRotation="90" wrapText="1"/>
      <protection/>
    </xf>
    <xf numFmtId="2" fontId="14" fillId="36" borderId="0" xfId="55" applyNumberFormat="1" applyFont="1" applyFill="1" applyBorder="1" applyAlignment="1">
      <alignment horizontal="center" textRotation="90" wrapText="1"/>
      <protection/>
    </xf>
    <xf numFmtId="196" fontId="14" fillId="36" borderId="0" xfId="55" applyNumberFormat="1" applyFont="1" applyFill="1" applyBorder="1" applyAlignment="1">
      <alignment horizontal="center" textRotation="90" wrapText="1"/>
      <protection/>
    </xf>
    <xf numFmtId="0" fontId="8" fillId="36" borderId="0" xfId="0" applyFont="1" applyFill="1" applyBorder="1" applyAlignment="1">
      <alignment/>
    </xf>
    <xf numFmtId="0" fontId="89"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8" fillId="0" borderId="0" xfId="0" applyFont="1" applyBorder="1" applyAlignment="1">
      <alignment horizontal="center" wrapText="1"/>
    </xf>
    <xf numFmtId="0" fontId="4" fillId="36" borderId="10" xfId="0" applyFont="1" applyFill="1" applyBorder="1" applyAlignment="1">
      <alignment/>
    </xf>
    <xf numFmtId="0" fontId="11" fillId="36" borderId="0" xfId="0" applyFont="1" applyFill="1" applyBorder="1" applyAlignment="1">
      <alignment/>
    </xf>
    <xf numFmtId="0" fontId="90"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91" fillId="36" borderId="0" xfId="0" applyFont="1" applyFill="1" applyBorder="1" applyAlignment="1">
      <alignment horizontal="center" vertical="center" wrapText="1"/>
    </xf>
    <xf numFmtId="0" fontId="91" fillId="36" borderId="0" xfId="0" applyFont="1" applyFill="1" applyBorder="1" applyAlignment="1">
      <alignment horizontal="center" vertical="center" wrapText="1"/>
    </xf>
    <xf numFmtId="0" fontId="19" fillId="0" borderId="0" xfId="0" applyFont="1" applyAlignment="1">
      <alignment/>
    </xf>
    <xf numFmtId="0" fontId="90"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90"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1" xfId="0" applyFont="1" applyFill="1" applyBorder="1" applyAlignment="1">
      <alignment/>
    </xf>
    <xf numFmtId="0" fontId="19" fillId="36" borderId="35"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5" applyNumberFormat="1" applyFont="1" applyFill="1" applyBorder="1" applyAlignment="1">
      <alignment horizontal="center" textRotation="90" wrapText="1"/>
      <protection/>
    </xf>
    <xf numFmtId="0" fontId="19" fillId="0" borderId="34" xfId="0" applyFont="1" applyBorder="1" applyAlignment="1">
      <alignment/>
    </xf>
    <xf numFmtId="0" fontId="19" fillId="0" borderId="21"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91" fillId="36" borderId="10" xfId="0" applyFont="1" applyFill="1" applyBorder="1" applyAlignment="1">
      <alignment vertical="center" wrapText="1"/>
    </xf>
    <xf numFmtId="0" fontId="89" fillId="0" borderId="10" xfId="0" applyFont="1" applyBorder="1" applyAlignment="1">
      <alignment/>
    </xf>
    <xf numFmtId="0" fontId="14" fillId="35" borderId="20" xfId="54"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0" fontId="21" fillId="35" borderId="20" xfId="57" applyNumberFormat="1" applyFont="1" applyFill="1" applyBorder="1" applyAlignment="1">
      <alignment horizontal="center" wrapText="1"/>
    </xf>
    <xf numFmtId="14" fontId="0" fillId="35" borderId="20" xfId="0" applyNumberFormat="1" applyFill="1" applyBorder="1" applyAlignment="1">
      <alignment/>
    </xf>
    <xf numFmtId="9" fontId="14" fillId="35" borderId="20" xfId="57" applyFont="1" applyFill="1" applyBorder="1" applyAlignment="1">
      <alignment horizontal="center" wrapText="1"/>
    </xf>
    <xf numFmtId="9" fontId="0" fillId="35" borderId="20" xfId="57" applyFont="1" applyFill="1" applyBorder="1" applyAlignment="1">
      <alignment/>
    </xf>
    <xf numFmtId="0" fontId="23" fillId="0" borderId="0" xfId="0" applyFont="1" applyAlignment="1">
      <alignment horizontal="justify"/>
    </xf>
    <xf numFmtId="0" fontId="24" fillId="0" borderId="0" xfId="0" applyFont="1" applyAlignment="1">
      <alignment horizontal="justify"/>
    </xf>
    <xf numFmtId="0" fontId="91" fillId="36" borderId="0" xfId="0" applyFont="1" applyFill="1" applyBorder="1" applyAlignment="1">
      <alignment horizontal="center" vertical="center" wrapText="1"/>
    </xf>
    <xf numFmtId="9" fontId="0" fillId="35" borderId="20" xfId="57" applyFont="1" applyFill="1" applyBorder="1" applyAlignment="1">
      <alignment/>
    </xf>
    <xf numFmtId="9" fontId="0" fillId="35" borderId="20" xfId="57"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5" borderId="28" xfId="57" applyFont="1" applyFill="1" applyBorder="1" applyAlignment="1">
      <alignment/>
    </xf>
    <xf numFmtId="9" fontId="14" fillId="35" borderId="28" xfId="57" applyFont="1" applyFill="1" applyBorder="1" applyAlignment="1">
      <alignment horizontal="center" wrapText="1"/>
    </xf>
    <xf numFmtId="0" fontId="8" fillId="37" borderId="19" xfId="0" applyFont="1" applyFill="1" applyBorder="1" applyAlignment="1">
      <alignment horizontal="center" vertical="center"/>
    </xf>
    <xf numFmtId="0" fontId="16" fillId="0" borderId="0" xfId="0" applyFont="1" applyBorder="1" applyAlignment="1">
      <alignment horizontal="center"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0" fontId="11" fillId="37" borderId="18" xfId="0" applyFont="1" applyFill="1" applyBorder="1" applyAlignment="1">
      <alignment horizontal="center"/>
    </xf>
    <xf numFmtId="3" fontId="19" fillId="38" borderId="18" xfId="0" applyNumberFormat="1" applyFont="1" applyFill="1" applyBorder="1" applyAlignment="1">
      <alignment/>
    </xf>
    <xf numFmtId="0" fontId="19" fillId="0" borderId="0" xfId="0" applyFont="1" applyAlignment="1">
      <alignment horizontal="center"/>
    </xf>
    <xf numFmtId="0" fontId="18" fillId="36" borderId="0" xfId="0" applyFont="1" applyFill="1" applyBorder="1" applyAlignment="1">
      <alignment horizontal="left" vertical="center" wrapText="1"/>
    </xf>
    <xf numFmtId="0" fontId="11" fillId="37" borderId="19" xfId="0" applyFont="1" applyFill="1" applyBorder="1" applyAlignment="1">
      <alignment horizontal="center"/>
    </xf>
    <xf numFmtId="0" fontId="16" fillId="0" borderId="0" xfId="0" applyFont="1" applyAlignment="1">
      <alignment/>
    </xf>
    <xf numFmtId="0" fontId="92" fillId="0" borderId="0" xfId="0" applyFont="1" applyAlignment="1">
      <alignment vertical="center"/>
    </xf>
    <xf numFmtId="0" fontId="92" fillId="0" borderId="0" xfId="0" applyFont="1" applyAlignment="1">
      <alignment horizontal="right" vertical="center" wrapText="1"/>
    </xf>
    <xf numFmtId="0" fontId="93" fillId="0" borderId="0" xfId="0" applyFont="1" applyAlignment="1">
      <alignment horizontal="left" vertical="center"/>
    </xf>
    <xf numFmtId="0" fontId="94" fillId="0" borderId="0" xfId="0" applyFont="1" applyAlignment="1">
      <alignment vertical="center"/>
    </xf>
    <xf numFmtId="0" fontId="29" fillId="0" borderId="0" xfId="0" applyFont="1" applyAlignment="1">
      <alignment/>
    </xf>
    <xf numFmtId="4" fontId="0" fillId="36" borderId="0" xfId="0" applyNumberFormat="1" applyFill="1" applyBorder="1" applyAlignment="1">
      <alignment/>
    </xf>
    <xf numFmtId="4" fontId="0" fillId="36" borderId="20" xfId="0" applyNumberFormat="1" applyFill="1" applyBorder="1" applyAlignment="1">
      <alignment horizontal="center" vertical="center"/>
    </xf>
    <xf numFmtId="0" fontId="90" fillId="36" borderId="10" xfId="0" applyFont="1" applyFill="1" applyBorder="1" applyAlignment="1">
      <alignment/>
    </xf>
    <xf numFmtId="0" fontId="0" fillId="0" borderId="10" xfId="0" applyBorder="1" applyAlignment="1">
      <alignment vertical="center"/>
    </xf>
    <xf numFmtId="0" fontId="30" fillId="0" borderId="0" xfId="0" applyFont="1" applyAlignment="1">
      <alignment/>
    </xf>
    <xf numFmtId="0" fontId="18" fillId="0" borderId="0" xfId="0" applyFont="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0" fontId="16" fillId="0" borderId="26" xfId="0" applyFont="1" applyBorder="1" applyAlignment="1">
      <alignment/>
    </xf>
    <xf numFmtId="0" fontId="92" fillId="0" borderId="0" xfId="0" applyFont="1" applyAlignment="1">
      <alignment horizontal="left" vertical="center"/>
    </xf>
    <xf numFmtId="0" fontId="8" fillId="0" borderId="0" xfId="0" applyFont="1" applyBorder="1" applyAlignment="1">
      <alignment/>
    </xf>
    <xf numFmtId="0" fontId="16" fillId="35" borderId="20" xfId="0" applyFont="1" applyFill="1" applyBorder="1" applyAlignment="1">
      <alignment/>
    </xf>
    <xf numFmtId="0" fontId="8" fillId="5" borderId="36" xfId="0" applyFont="1" applyFill="1" applyBorder="1" applyAlignment="1">
      <alignment/>
    </xf>
    <xf numFmtId="0" fontId="8" fillId="5" borderId="28" xfId="0" applyFont="1" applyFill="1" applyBorder="1" applyAlignment="1">
      <alignment/>
    </xf>
    <xf numFmtId="0" fontId="4" fillId="35" borderId="28" xfId="0" applyFont="1" applyFill="1" applyBorder="1" applyAlignment="1">
      <alignment/>
    </xf>
    <xf numFmtId="0" fontId="0" fillId="36" borderId="28" xfId="0" applyFill="1" applyBorder="1" applyAlignment="1">
      <alignment/>
    </xf>
    <xf numFmtId="0" fontId="0" fillId="35" borderId="28" xfId="0" applyFill="1" applyBorder="1" applyAlignment="1">
      <alignment horizontal="center" vertical="center"/>
    </xf>
    <xf numFmtId="0" fontId="15" fillId="37" borderId="37" xfId="0" applyFont="1" applyFill="1" applyBorder="1" applyAlignment="1">
      <alignment horizontal="left" vertical="center"/>
    </xf>
    <xf numFmtId="4" fontId="0" fillId="36" borderId="20" xfId="0" applyNumberFormat="1" applyFill="1" applyBorder="1" applyAlignment="1">
      <alignment/>
    </xf>
    <xf numFmtId="4" fontId="0" fillId="36" borderId="28" xfId="0" applyNumberFormat="1" applyFill="1" applyBorder="1" applyAlignment="1">
      <alignment/>
    </xf>
    <xf numFmtId="4" fontId="0" fillId="36" borderId="28" xfId="0" applyNumberFormat="1" applyFill="1" applyBorder="1" applyAlignment="1">
      <alignment horizontal="center" vertical="center"/>
    </xf>
    <xf numFmtId="0" fontId="15" fillId="36" borderId="0" xfId="0" applyFont="1" applyFill="1" applyBorder="1" applyAlignment="1">
      <alignment vertical="top" wrapText="1"/>
    </xf>
    <xf numFmtId="0" fontId="8" fillId="0" borderId="35" xfId="0" applyFont="1" applyBorder="1" applyAlignment="1">
      <alignment/>
    </xf>
    <xf numFmtId="0" fontId="16" fillId="36" borderId="24" xfId="0" applyFont="1" applyFill="1" applyBorder="1" applyAlignment="1">
      <alignment/>
    </xf>
    <xf numFmtId="0" fontId="95" fillId="0" borderId="0" xfId="0" applyFont="1" applyBorder="1" applyAlignment="1">
      <alignment wrapText="1"/>
    </xf>
    <xf numFmtId="0" fontId="91" fillId="0" borderId="0" xfId="0" applyFont="1" applyBorder="1" applyAlignment="1">
      <alignment wrapText="1"/>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4" fillId="37" borderId="2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18" fillId="0" borderId="0" xfId="0" applyFont="1" applyAlignment="1">
      <alignment horizontal="right" vertical="center"/>
    </xf>
    <xf numFmtId="0" fontId="26" fillId="4" borderId="0" xfId="0" applyFont="1" applyFill="1" applyBorder="1" applyAlignment="1">
      <alignment vertical="center" wrapText="1"/>
    </xf>
    <xf numFmtId="0" fontId="33" fillId="36" borderId="20" xfId="0" applyFont="1" applyFill="1" applyBorder="1" applyAlignment="1">
      <alignment horizontal="center" vertical="center"/>
    </xf>
    <xf numFmtId="0" fontId="96" fillId="0" borderId="14" xfId="0" applyFont="1" applyBorder="1" applyAlignment="1">
      <alignment/>
    </xf>
    <xf numFmtId="0" fontId="96" fillId="0" borderId="0" xfId="0" applyFont="1" applyBorder="1" applyAlignment="1">
      <alignment/>
    </xf>
    <xf numFmtId="0" fontId="96" fillId="0" borderId="15" xfId="0" applyFont="1" applyBorder="1" applyAlignment="1">
      <alignment/>
    </xf>
    <xf numFmtId="0" fontId="16" fillId="0" borderId="15" xfId="0" applyFont="1" applyBorder="1" applyAlignment="1">
      <alignment/>
    </xf>
    <xf numFmtId="0" fontId="35" fillId="0" borderId="0" xfId="0" applyFont="1" applyBorder="1" applyAlignment="1">
      <alignment/>
    </xf>
    <xf numFmtId="0" fontId="8" fillId="37" borderId="0" xfId="0" applyFont="1" applyFill="1" applyBorder="1" applyAlignment="1">
      <alignment/>
    </xf>
    <xf numFmtId="0" fontId="97" fillId="0" borderId="0" xfId="0" applyFont="1" applyBorder="1" applyAlignment="1">
      <alignment/>
    </xf>
    <xf numFmtId="0" fontId="8" fillId="37" borderId="18" xfId="0" applyFont="1" applyFill="1" applyBorder="1" applyAlignment="1">
      <alignment horizontal="center"/>
    </xf>
    <xf numFmtId="3" fontId="16" fillId="38" borderId="18" xfId="0" applyNumberFormat="1" applyFont="1" applyFill="1" applyBorder="1" applyAlignment="1">
      <alignment/>
    </xf>
    <xf numFmtId="0" fontId="16" fillId="0" borderId="0" xfId="0" applyFont="1" applyAlignment="1">
      <alignment horizontal="center"/>
    </xf>
    <xf numFmtId="0" fontId="4" fillId="37" borderId="38" xfId="0" applyFont="1" applyFill="1" applyBorder="1" applyAlignment="1">
      <alignment/>
    </xf>
    <xf numFmtId="0" fontId="16" fillId="36" borderId="0" xfId="0" applyFont="1" applyFill="1" applyBorder="1" applyAlignment="1">
      <alignment wrapText="1"/>
    </xf>
    <xf numFmtId="0" fontId="0" fillId="36" borderId="39" xfId="0" applyFill="1" applyBorder="1" applyAlignment="1">
      <alignment/>
    </xf>
    <xf numFmtId="0" fontId="0" fillId="0" borderId="39" xfId="0" applyBorder="1" applyAlignment="1">
      <alignment/>
    </xf>
    <xf numFmtId="0" fontId="18" fillId="36" borderId="0" xfId="0" applyFont="1" applyFill="1" applyBorder="1" applyAlignment="1">
      <alignment vertical="center" wrapText="1"/>
    </xf>
    <xf numFmtId="0" fontId="0" fillId="37" borderId="20" xfId="0" applyFill="1" applyBorder="1" applyAlignment="1">
      <alignment horizontal="center" vertical="center" wrapText="1"/>
    </xf>
    <xf numFmtId="0" fontId="15" fillId="37" borderId="20" xfId="0" applyFont="1" applyFill="1" applyBorder="1" applyAlignment="1">
      <alignment horizontal="left" vertical="center"/>
    </xf>
    <xf numFmtId="0" fontId="10" fillId="37" borderId="40" xfId="0" applyFont="1" applyFill="1" applyBorder="1" applyAlignment="1">
      <alignment horizontal="center" vertical="center"/>
    </xf>
    <xf numFmtId="0" fontId="4" fillId="37" borderId="36" xfId="0" applyFont="1" applyFill="1" applyBorder="1" applyAlignment="1">
      <alignment horizontal="center" vertical="center" wrapText="1"/>
    </xf>
    <xf numFmtId="0" fontId="0" fillId="37" borderId="20" xfId="0" applyFill="1" applyBorder="1" applyAlignment="1">
      <alignment horizontal="center" vertical="center"/>
    </xf>
    <xf numFmtId="0" fontId="4" fillId="37" borderId="40" xfId="0" applyFont="1" applyFill="1" applyBorder="1" applyAlignment="1">
      <alignment horizontal="center" vertical="center"/>
    </xf>
    <xf numFmtId="0" fontId="4" fillId="37" borderId="28" xfId="0" applyFont="1" applyFill="1" applyBorder="1" applyAlignment="1">
      <alignment horizontal="center" vertical="center" wrapText="1"/>
    </xf>
    <xf numFmtId="3" fontId="4" fillId="36" borderId="0" xfId="0" applyNumberFormat="1" applyFont="1" applyFill="1" applyBorder="1" applyAlignment="1">
      <alignment vertical="center"/>
    </xf>
    <xf numFmtId="0" fontId="15" fillId="36" borderId="0" xfId="0" applyFont="1" applyFill="1" applyBorder="1" applyAlignment="1">
      <alignment vertical="center" wrapText="1"/>
    </xf>
    <xf numFmtId="0" fontId="97" fillId="36" borderId="0" xfId="0" applyFont="1" applyFill="1" applyBorder="1" applyAlignment="1">
      <alignment/>
    </xf>
    <xf numFmtId="0" fontId="4" fillId="5" borderId="20" xfId="0" applyFont="1" applyFill="1" applyBorder="1" applyAlignment="1">
      <alignment horizontal="center" vertical="center" wrapText="1"/>
    </xf>
    <xf numFmtId="0" fontId="4" fillId="36" borderId="20" xfId="0" applyFont="1" applyFill="1" applyBorder="1" applyAlignment="1">
      <alignment horizontal="center" vertical="center"/>
    </xf>
    <xf numFmtId="0" fontId="4" fillId="37" borderId="20" xfId="0" applyFont="1" applyFill="1" applyBorder="1" applyAlignment="1">
      <alignment horizontal="center" vertical="center"/>
    </xf>
    <xf numFmtId="0" fontId="8" fillId="36" borderId="0" xfId="0" applyFont="1" applyFill="1" applyBorder="1" applyAlignment="1">
      <alignment vertical="center"/>
    </xf>
    <xf numFmtId="9" fontId="8" fillId="36" borderId="0" xfId="57" applyFont="1" applyFill="1" applyBorder="1" applyAlignment="1">
      <alignment horizontal="left" vertical="center"/>
    </xf>
    <xf numFmtId="0" fontId="17" fillId="0" borderId="39" xfId="0" applyFont="1" applyBorder="1" applyAlignment="1">
      <alignment horizontal="left" wrapText="1"/>
    </xf>
    <xf numFmtId="0" fontId="97" fillId="0" borderId="14" xfId="0" applyFont="1" applyBorder="1" applyAlignment="1">
      <alignment/>
    </xf>
    <xf numFmtId="3" fontId="30" fillId="36" borderId="40" xfId="0" applyNumberFormat="1" applyFont="1" applyFill="1" applyBorder="1" applyAlignment="1">
      <alignment/>
    </xf>
    <xf numFmtId="9" fontId="30" fillId="36" borderId="40" xfId="57" applyFont="1" applyFill="1" applyBorder="1" applyAlignment="1">
      <alignment/>
    </xf>
    <xf numFmtId="0" fontId="98" fillId="0" borderId="0" xfId="0" applyFont="1" applyAlignment="1">
      <alignment/>
    </xf>
    <xf numFmtId="0" fontId="4" fillId="37" borderId="20" xfId="0" applyFont="1" applyFill="1" applyBorder="1" applyAlignment="1">
      <alignment horizontal="center" vertical="center" wrapText="1"/>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vertical="center"/>
    </xf>
    <xf numFmtId="0" fontId="17" fillId="0" borderId="0" xfId="0" applyFont="1" applyAlignment="1">
      <alignment wrapText="1"/>
    </xf>
    <xf numFmtId="0" fontId="11" fillId="0" borderId="0" xfId="0" applyFont="1" applyAlignment="1">
      <alignment wrapText="1"/>
    </xf>
    <xf numFmtId="3" fontId="11" fillId="36" borderId="18" xfId="0" applyNumberFormat="1" applyFont="1" applyFill="1" applyBorder="1" applyAlignment="1">
      <alignment/>
    </xf>
    <xf numFmtId="3" fontId="11" fillId="36" borderId="18" xfId="0" applyNumberFormat="1" applyFont="1" applyFill="1" applyBorder="1" applyAlignment="1">
      <alignment vertical="center"/>
    </xf>
    <xf numFmtId="3" fontId="4" fillId="36" borderId="40" xfId="0" applyNumberFormat="1" applyFont="1" applyFill="1" applyBorder="1" applyAlignment="1">
      <alignment/>
    </xf>
    <xf numFmtId="3" fontId="4" fillId="36" borderId="41" xfId="0" applyNumberFormat="1" applyFont="1" applyFill="1" applyBorder="1" applyAlignment="1">
      <alignment/>
    </xf>
    <xf numFmtId="0" fontId="18" fillId="36" borderId="42" xfId="0" applyFont="1" applyFill="1" applyBorder="1" applyAlignment="1">
      <alignment vertical="center" wrapText="1"/>
    </xf>
    <xf numFmtId="0" fontId="18" fillId="6" borderId="0" xfId="0" applyFont="1" applyFill="1" applyBorder="1" applyAlignment="1">
      <alignment/>
    </xf>
    <xf numFmtId="0" fontId="18" fillId="6" borderId="0" xfId="0" applyFont="1" applyFill="1" applyBorder="1" applyAlignment="1">
      <alignment vertical="center" wrapText="1"/>
    </xf>
    <xf numFmtId="0" fontId="0" fillId="6" borderId="0" xfId="0" applyFill="1" applyAlignment="1">
      <alignment/>
    </xf>
    <xf numFmtId="3" fontId="0" fillId="0" borderId="28" xfId="0" applyNumberFormat="1" applyBorder="1" applyAlignment="1">
      <alignment/>
    </xf>
    <xf numFmtId="0" fontId="16" fillId="36" borderId="0" xfId="0" applyFont="1" applyFill="1" applyBorder="1" applyAlignment="1">
      <alignment horizontal="left" vertical="top" wrapText="1"/>
    </xf>
    <xf numFmtId="0" fontId="16" fillId="36" borderId="0" xfId="0" applyFont="1" applyFill="1" applyBorder="1" applyAlignment="1">
      <alignment vertical="top" wrapText="1"/>
    </xf>
    <xf numFmtId="0" fontId="4" fillId="5" borderId="22" xfId="0" applyFont="1" applyFill="1" applyBorder="1" applyAlignment="1">
      <alignment wrapText="1"/>
    </xf>
    <xf numFmtId="0" fontId="4" fillId="36" borderId="41" xfId="0" applyFont="1" applyFill="1" applyBorder="1" applyAlignment="1">
      <alignment horizontal="left" wrapText="1"/>
    </xf>
    <xf numFmtId="0" fontId="4" fillId="5" borderId="21" xfId="0" applyFont="1" applyFill="1" applyBorder="1" applyAlignment="1">
      <alignment wrapText="1"/>
    </xf>
    <xf numFmtId="0" fontId="4" fillId="5" borderId="20" xfId="0" applyFont="1" applyFill="1" applyBorder="1" applyAlignment="1">
      <alignment wrapText="1"/>
    </xf>
    <xf numFmtId="4" fontId="19" fillId="36" borderId="20" xfId="0" applyNumberFormat="1" applyFont="1" applyFill="1" applyBorder="1" applyAlignment="1">
      <alignment/>
    </xf>
    <xf numFmtId="4" fontId="19" fillId="36" borderId="0" xfId="0" applyNumberFormat="1" applyFont="1" applyFill="1" applyBorder="1" applyAlignment="1">
      <alignment/>
    </xf>
    <xf numFmtId="0" fontId="8" fillId="37" borderId="38" xfId="0" applyFont="1" applyFill="1" applyBorder="1" applyAlignment="1">
      <alignment horizontal="center" vertical="center"/>
    </xf>
    <xf numFmtId="3" fontId="8" fillId="36" borderId="38" xfId="0" applyNumberFormat="1" applyFont="1" applyFill="1" applyBorder="1" applyAlignment="1">
      <alignment vertical="center"/>
    </xf>
    <xf numFmtId="0" fontId="18" fillId="0" borderId="10" xfId="0" applyFont="1" applyBorder="1" applyAlignment="1">
      <alignment/>
    </xf>
    <xf numFmtId="0" fontId="8" fillId="37" borderId="16" xfId="0" applyFont="1" applyFill="1" applyBorder="1" applyAlignment="1">
      <alignment horizontal="center"/>
    </xf>
    <xf numFmtId="0" fontId="0" fillId="35" borderId="38" xfId="0" applyFill="1" applyBorder="1" applyAlignment="1">
      <alignment/>
    </xf>
    <xf numFmtId="3" fontId="8" fillId="38" borderId="38" xfId="0" applyNumberFormat="1" applyFont="1" applyFill="1" applyBorder="1" applyAlignment="1">
      <alignment horizontal="center" vertical="center"/>
    </xf>
    <xf numFmtId="3" fontId="0" fillId="36" borderId="38" xfId="0" applyNumberFormat="1" applyFill="1" applyBorder="1" applyAlignment="1">
      <alignment/>
    </xf>
    <xf numFmtId="0" fontId="14" fillId="35" borderId="28" xfId="54"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14" fontId="0" fillId="35" borderId="28" xfId="0" applyNumberFormat="1" applyFill="1" applyBorder="1" applyAlignment="1">
      <alignment/>
    </xf>
    <xf numFmtId="10" fontId="21" fillId="35" borderId="28" xfId="57" applyNumberFormat="1" applyFont="1" applyFill="1" applyBorder="1" applyAlignment="1">
      <alignment horizontal="center" wrapText="1"/>
    </xf>
    <xf numFmtId="3" fontId="0" fillId="36" borderId="20" xfId="0" applyNumberFormat="1" applyFill="1" applyBorder="1" applyAlignment="1">
      <alignment/>
    </xf>
    <xf numFmtId="0" fontId="0" fillId="36" borderId="38" xfId="0" applyFill="1" applyBorder="1" applyAlignment="1">
      <alignment/>
    </xf>
    <xf numFmtId="0" fontId="18" fillId="36" borderId="0" xfId="0" applyFont="1" applyFill="1" applyBorder="1" applyAlignment="1">
      <alignment horizontal="center"/>
    </xf>
    <xf numFmtId="0" fontId="8" fillId="36" borderId="0" xfId="0" applyFont="1" applyFill="1" applyBorder="1" applyAlignment="1">
      <alignment horizontal="center" wrapText="1"/>
    </xf>
    <xf numFmtId="0" fontId="8" fillId="36" borderId="0" xfId="0" applyFont="1" applyFill="1" applyBorder="1" applyAlignment="1">
      <alignment horizontal="center"/>
    </xf>
    <xf numFmtId="0" fontId="30" fillId="0" borderId="37" xfId="0" applyFont="1" applyBorder="1" applyAlignment="1">
      <alignment/>
    </xf>
    <xf numFmtId="0" fontId="30" fillId="35" borderId="43" xfId="0" applyFont="1" applyFill="1" applyBorder="1" applyAlignment="1">
      <alignment/>
    </xf>
    <xf numFmtId="0" fontId="30" fillId="35" borderId="37" xfId="0" applyFont="1" applyFill="1" applyBorder="1" applyAlignment="1">
      <alignment/>
    </xf>
    <xf numFmtId="0" fontId="16" fillId="35" borderId="37" xfId="0" applyFont="1" applyFill="1" applyBorder="1" applyAlignment="1">
      <alignment/>
    </xf>
    <xf numFmtId="9" fontId="8" fillId="35" borderId="44" xfId="57" applyFont="1" applyFill="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35" borderId="40" xfId="0" applyFont="1" applyFill="1" applyBorder="1" applyAlignment="1">
      <alignment vertical="center"/>
    </xf>
    <xf numFmtId="0" fontId="16" fillId="35" borderId="45" xfId="0" applyFont="1" applyFill="1" applyBorder="1" applyAlignment="1">
      <alignment vertical="center"/>
    </xf>
    <xf numFmtId="0" fontId="16" fillId="35" borderId="41" xfId="0" applyFont="1" applyFill="1" applyBorder="1" applyAlignment="1">
      <alignment/>
    </xf>
    <xf numFmtId="0" fontId="16" fillId="0" borderId="0" xfId="0" applyFont="1" applyBorder="1" applyAlignment="1">
      <alignment horizontal="right" vertical="center"/>
    </xf>
    <xf numFmtId="0" fontId="16" fillId="35" borderId="34"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26" fillId="0" borderId="35" xfId="0" applyFont="1" applyBorder="1" applyAlignment="1">
      <alignment/>
    </xf>
    <xf numFmtId="9" fontId="8" fillId="36" borderId="0" xfId="57" applyFont="1" applyFill="1" applyBorder="1" applyAlignment="1">
      <alignment vertical="center"/>
    </xf>
    <xf numFmtId="0" fontId="8" fillId="36" borderId="10" xfId="0" applyFont="1" applyFill="1" applyBorder="1" applyAlignment="1">
      <alignment vertical="center"/>
    </xf>
    <xf numFmtId="9" fontId="8" fillId="36" borderId="10" xfId="57" applyFont="1" applyFill="1" applyBorder="1" applyAlignment="1">
      <alignment horizontal="left" vertical="center"/>
    </xf>
    <xf numFmtId="0" fontId="18" fillId="37" borderId="20" xfId="0" applyFont="1" applyFill="1" applyBorder="1" applyAlignment="1">
      <alignment horizontal="center" vertical="center"/>
    </xf>
    <xf numFmtId="0" fontId="18" fillId="37" borderId="46" xfId="0" applyFont="1" applyFill="1" applyBorder="1" applyAlignment="1">
      <alignment horizontal="center" vertical="center"/>
    </xf>
    <xf numFmtId="9" fontId="29" fillId="0" borderId="20" xfId="57" applyFont="1" applyBorder="1" applyAlignment="1">
      <alignment horizontal="center" vertical="center"/>
    </xf>
    <xf numFmtId="0" fontId="26" fillId="0" borderId="14" xfId="0" applyFont="1" applyBorder="1" applyAlignment="1">
      <alignment/>
    </xf>
    <xf numFmtId="0" fontId="26" fillId="0" borderId="16" xfId="0" applyFont="1" applyBorder="1" applyAlignment="1">
      <alignment/>
    </xf>
    <xf numFmtId="0" fontId="26" fillId="0" borderId="37" xfId="0" applyFont="1" applyBorder="1" applyAlignment="1">
      <alignment/>
    </xf>
    <xf numFmtId="3" fontId="8" fillId="36" borderId="0" xfId="0" applyNumberFormat="1" applyFont="1" applyFill="1" applyBorder="1" applyAlignment="1">
      <alignment horizontal="center" vertical="center" wrapText="1"/>
    </xf>
    <xf numFmtId="3" fontId="18" fillId="36" borderId="40" xfId="0" applyNumberFormat="1" applyFont="1" applyFill="1" applyBorder="1" applyAlignment="1">
      <alignment horizontal="center" vertical="center" wrapText="1"/>
    </xf>
    <xf numFmtId="3" fontId="18" fillId="36" borderId="41" xfId="0" applyNumberFormat="1" applyFont="1" applyFill="1" applyBorder="1" applyAlignment="1">
      <alignment horizontal="center" vertical="center" wrapText="1"/>
    </xf>
    <xf numFmtId="4" fontId="16" fillId="36" borderId="20" xfId="0" applyNumberFormat="1" applyFont="1" applyFill="1" applyBorder="1" applyAlignment="1">
      <alignment/>
    </xf>
    <xf numFmtId="0" fontId="19" fillId="0" borderId="20" xfId="0" applyFont="1" applyBorder="1" applyAlignment="1">
      <alignment/>
    </xf>
    <xf numFmtId="0" fontId="30" fillId="35" borderId="28" xfId="0" applyFont="1" applyFill="1" applyBorder="1" applyAlignment="1">
      <alignment vertical="center"/>
    </xf>
    <xf numFmtId="0" fontId="0" fillId="0" borderId="39" xfId="0" applyFont="1" applyBorder="1" applyAlignment="1">
      <alignment/>
    </xf>
    <xf numFmtId="0" fontId="8" fillId="36" borderId="39" xfId="0" applyFont="1" applyFill="1" applyBorder="1" applyAlignment="1">
      <alignment/>
    </xf>
    <xf numFmtId="0" fontId="8" fillId="40" borderId="39" xfId="0" applyFont="1" applyFill="1" applyBorder="1" applyAlignment="1">
      <alignment horizontal="center" vertical="center" wrapText="1"/>
    </xf>
    <xf numFmtId="0" fontId="8" fillId="40" borderId="39" xfId="0" applyFont="1" applyFill="1" applyBorder="1" applyAlignment="1">
      <alignment horizontal="center" vertical="center"/>
    </xf>
    <xf numFmtId="0" fontId="39" fillId="35" borderId="47" xfId="0" applyFont="1" applyFill="1" applyBorder="1" applyAlignment="1">
      <alignment horizontal="center" vertical="center"/>
    </xf>
    <xf numFmtId="0" fontId="16" fillId="41" borderId="47" xfId="0" applyFont="1" applyFill="1" applyBorder="1" applyAlignment="1">
      <alignment horizontal="center" vertical="center"/>
    </xf>
    <xf numFmtId="3" fontId="16" fillId="0" borderId="20" xfId="0" applyNumberFormat="1" applyFont="1" applyBorder="1" applyAlignment="1">
      <alignment horizontal="center"/>
    </xf>
    <xf numFmtId="3" fontId="16" fillId="0" borderId="20" xfId="0" applyNumberFormat="1" applyFont="1" applyBorder="1" applyAlignment="1">
      <alignment horizontal="center" vertical="center"/>
    </xf>
    <xf numFmtId="0" fontId="8" fillId="36" borderId="40" xfId="0" applyFont="1" applyFill="1" applyBorder="1" applyAlignment="1">
      <alignment horizontal="center" vertical="center" wrapText="1"/>
    </xf>
    <xf numFmtId="0" fontId="97" fillId="36" borderId="41" xfId="0" applyFont="1" applyFill="1" applyBorder="1" applyAlignment="1">
      <alignment horizontal="center" vertical="center" wrapText="1"/>
    </xf>
    <xf numFmtId="0" fontId="8" fillId="36" borderId="45" xfId="0" applyFont="1" applyFill="1" applyBorder="1" applyAlignment="1">
      <alignment horizontal="center" vertical="center" wrapText="1"/>
    </xf>
    <xf numFmtId="0" fontId="0" fillId="0" borderId="0" xfId="0" applyAlignment="1">
      <alignment horizontal="center" vertical="center"/>
    </xf>
    <xf numFmtId="0" fontId="0" fillId="35" borderId="20" xfId="0" applyFill="1" applyBorder="1" applyAlignment="1">
      <alignment horizontal="center"/>
    </xf>
    <xf numFmtId="0" fontId="0" fillId="35" borderId="28" xfId="0" applyFill="1" applyBorder="1" applyAlignment="1">
      <alignment horizontal="center"/>
    </xf>
    <xf numFmtId="0" fontId="4" fillId="37" borderId="36"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36"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0" fontId="15" fillId="37" borderId="28" xfId="0" applyFont="1" applyFill="1" applyBorder="1" applyAlignment="1">
      <alignment horizontal="center" wrapText="1"/>
    </xf>
    <xf numFmtId="0" fontId="87" fillId="0" borderId="0" xfId="0" applyFont="1" applyAlignment="1">
      <alignment horizontal="left"/>
    </xf>
    <xf numFmtId="0" fontId="12" fillId="0" borderId="0" xfId="0" applyFont="1" applyAlignment="1">
      <alignment horizontal="center" wrapText="1"/>
    </xf>
    <xf numFmtId="0" fontId="92" fillId="0" borderId="0" xfId="0" applyFont="1" applyAlignment="1">
      <alignment horizontal="left" vertical="center" wrapText="1"/>
    </xf>
    <xf numFmtId="0" fontId="26" fillId="4" borderId="0" xfId="0" applyFont="1" applyFill="1" applyBorder="1" applyAlignment="1">
      <alignment horizontal="left" vertical="center" wrapText="1"/>
    </xf>
    <xf numFmtId="0" fontId="95" fillId="0" borderId="0" xfId="0" applyFont="1" applyBorder="1" applyAlignment="1">
      <alignment horizontal="left" wrapText="1"/>
    </xf>
    <xf numFmtId="0" fontId="32" fillId="0" borderId="0" xfId="0" applyFont="1" applyBorder="1" applyAlignment="1">
      <alignment horizontal="left" vertical="center" wrapText="1"/>
    </xf>
    <xf numFmtId="0" fontId="0" fillId="35" borderId="20" xfId="0" applyFill="1" applyBorder="1" applyAlignment="1">
      <alignment horizontal="center"/>
    </xf>
    <xf numFmtId="0" fontId="4" fillId="37" borderId="20" xfId="0" applyFont="1" applyFill="1" applyBorder="1" applyAlignment="1">
      <alignment horizontal="center" vertical="center" wrapText="1"/>
    </xf>
    <xf numFmtId="0" fontId="18" fillId="36" borderId="0" xfId="0" applyFont="1" applyFill="1" applyBorder="1" applyAlignment="1">
      <alignment horizontal="left" vertical="center" wrapText="1"/>
    </xf>
    <xf numFmtId="0" fontId="17" fillId="0" borderId="0" xfId="0" applyFont="1" applyAlignment="1">
      <alignment horizontal="left" wrapText="1"/>
    </xf>
    <xf numFmtId="0" fontId="91" fillId="36" borderId="0" xfId="0" applyFont="1" applyFill="1" applyBorder="1" applyAlignment="1">
      <alignment horizontal="center" vertical="center" wrapText="1"/>
    </xf>
    <xf numFmtId="0" fontId="91" fillId="36" borderId="10" xfId="0" applyFont="1" applyFill="1" applyBorder="1" applyAlignment="1">
      <alignment horizontal="center" vertical="center" wrapText="1"/>
    </xf>
    <xf numFmtId="0" fontId="0" fillId="35" borderId="28" xfId="0" applyFill="1" applyBorder="1" applyAlignment="1">
      <alignment horizontal="center"/>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7" xfId="0" applyFill="1" applyBorder="1" applyAlignment="1">
      <alignment horizontal="left" vertical="top" wrapText="1"/>
    </xf>
    <xf numFmtId="0" fontId="0" fillId="35" borderId="33" xfId="0" applyFill="1" applyBorder="1" applyAlignment="1">
      <alignment horizontal="left" vertical="top" wrapText="1"/>
    </xf>
    <xf numFmtId="0" fontId="98" fillId="36" borderId="0" xfId="0" applyFont="1" applyFill="1" applyBorder="1" applyAlignment="1">
      <alignment horizontal="left" vertical="top" wrapText="1"/>
    </xf>
    <xf numFmtId="0" fontId="16" fillId="36" borderId="0" xfId="0" applyFont="1" applyFill="1" applyBorder="1" applyAlignment="1">
      <alignment horizontal="left" vertical="top" wrapText="1"/>
    </xf>
    <xf numFmtId="0" fontId="4" fillId="37" borderId="48"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15" fillId="37" borderId="40" xfId="0" applyFont="1" applyFill="1" applyBorder="1" applyAlignment="1">
      <alignment horizontal="center" vertical="center"/>
    </xf>
    <xf numFmtId="0" fontId="15" fillId="37" borderId="45" xfId="0" applyFont="1" applyFill="1" applyBorder="1" applyAlignment="1">
      <alignment horizontal="center" vertical="center"/>
    </xf>
    <xf numFmtId="0" fontId="15" fillId="37" borderId="41" xfId="0" applyFont="1" applyFill="1" applyBorder="1" applyAlignment="1">
      <alignment horizontal="center" vertical="center"/>
    </xf>
    <xf numFmtId="0" fontId="15" fillId="37" borderId="20"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99" fillId="36" borderId="10"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50"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36" xfId="0" applyFont="1" applyFill="1" applyBorder="1" applyAlignment="1">
      <alignment horizontal="center"/>
    </xf>
    <xf numFmtId="0" fontId="4" fillId="37" borderId="28" xfId="0" applyFont="1" applyFill="1" applyBorder="1" applyAlignment="1">
      <alignment horizontal="center"/>
    </xf>
    <xf numFmtId="0" fontId="19" fillId="36" borderId="0" xfId="0" applyFont="1" applyFill="1" applyBorder="1" applyAlignment="1">
      <alignment horizontal="left" wrapText="1"/>
    </xf>
    <xf numFmtId="0" fontId="0" fillId="35" borderId="40" xfId="0" applyFill="1" applyBorder="1" applyAlignment="1">
      <alignment horizontal="center"/>
    </xf>
    <xf numFmtId="0" fontId="0" fillId="35" borderId="41" xfId="0" applyFill="1" applyBorder="1" applyAlignment="1">
      <alignment horizontal="center"/>
    </xf>
    <xf numFmtId="0" fontId="0" fillId="36" borderId="28" xfId="0" applyFill="1" applyBorder="1" applyAlignment="1">
      <alignment horizontal="center"/>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34" xfId="0" applyFont="1" applyFill="1" applyBorder="1" applyAlignment="1">
      <alignment horizontal="center" wrapText="1"/>
    </xf>
    <xf numFmtId="0" fontId="4" fillId="37" borderId="22"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26" fillId="36" borderId="35" xfId="0" applyFont="1" applyFill="1" applyBorder="1" applyAlignment="1">
      <alignment horizontal="right" vertical="center"/>
    </xf>
    <xf numFmtId="0" fontId="26" fillId="36" borderId="0" xfId="0" applyFont="1" applyFill="1" applyBorder="1" applyAlignment="1">
      <alignment horizontal="right" vertical="center"/>
    </xf>
    <xf numFmtId="0" fontId="26" fillId="36" borderId="23" xfId="0" applyFont="1" applyFill="1" applyBorder="1" applyAlignment="1">
      <alignment horizontal="right" vertical="center"/>
    </xf>
    <xf numFmtId="0" fontId="8" fillId="5" borderId="0" xfId="0" applyFont="1" applyFill="1" applyBorder="1" applyAlignment="1">
      <alignment horizontal="center"/>
    </xf>
    <xf numFmtId="0" fontId="16" fillId="36" borderId="35" xfId="0" applyFont="1" applyFill="1" applyBorder="1" applyAlignment="1">
      <alignment horizontal="center" vertical="center" wrapText="1"/>
    </xf>
    <xf numFmtId="0" fontId="16" fillId="36" borderId="0" xfId="0" applyFont="1" applyFill="1" applyBorder="1" applyAlignment="1">
      <alignment horizontal="center" vertical="center" wrapText="1"/>
    </xf>
    <xf numFmtId="2" fontId="16" fillId="35" borderId="40" xfId="0" applyNumberFormat="1" applyFont="1" applyFill="1" applyBorder="1" applyAlignment="1">
      <alignment horizontal="center"/>
    </xf>
    <xf numFmtId="2" fontId="16" fillId="35" borderId="41" xfId="0" applyNumberFormat="1" applyFont="1" applyFill="1" applyBorder="1" applyAlignment="1">
      <alignment horizontal="center"/>
    </xf>
    <xf numFmtId="0" fontId="98" fillId="0" borderId="32" xfId="0" applyFont="1" applyBorder="1" applyAlignment="1">
      <alignment horizontal="left" vertical="center" wrapText="1"/>
    </xf>
    <xf numFmtId="0" fontId="98" fillId="0" borderId="17" xfId="0" applyFont="1" applyBorder="1" applyAlignment="1">
      <alignment horizontal="left" vertical="center" wrapText="1"/>
    </xf>
    <xf numFmtId="0" fontId="34" fillId="36" borderId="0" xfId="0" applyFont="1" applyFill="1" applyBorder="1" applyAlignment="1">
      <alignment horizontal="center" wrapText="1"/>
    </xf>
    <xf numFmtId="0" fontId="18" fillId="36" borderId="0" xfId="0" applyFont="1" applyFill="1" applyBorder="1" applyAlignment="1">
      <alignment horizontal="center"/>
    </xf>
    <xf numFmtId="0" fontId="97" fillId="0" borderId="35" xfId="0" applyFont="1" applyBorder="1" applyAlignment="1">
      <alignment horizontal="left" vertical="top" wrapText="1"/>
    </xf>
    <xf numFmtId="0" fontId="97" fillId="0" borderId="15" xfId="0" applyFont="1" applyBorder="1" applyAlignment="1">
      <alignment horizontal="left" vertical="top" wrapText="1"/>
    </xf>
    <xf numFmtId="3" fontId="18" fillId="36" borderId="40" xfId="0" applyNumberFormat="1" applyFont="1" applyFill="1" applyBorder="1" applyAlignment="1">
      <alignment horizontal="center" vertical="center" wrapText="1"/>
    </xf>
    <xf numFmtId="3" fontId="18" fillId="36" borderId="41" xfId="0" applyNumberFormat="1" applyFont="1" applyFill="1" applyBorder="1" applyAlignment="1">
      <alignment horizontal="center" vertical="center" wrapText="1"/>
    </xf>
    <xf numFmtId="0" fontId="18" fillId="36" borderId="40" xfId="0" applyFont="1" applyFill="1" applyBorder="1" applyAlignment="1">
      <alignment horizontal="center"/>
    </xf>
    <xf numFmtId="0" fontId="18" fillId="36" borderId="45" xfId="0" applyFont="1" applyFill="1" applyBorder="1" applyAlignment="1">
      <alignment horizontal="center"/>
    </xf>
    <xf numFmtId="0" fontId="18" fillId="36" borderId="41" xfId="0" applyFont="1" applyFill="1" applyBorder="1" applyAlignment="1">
      <alignment horizontal="center"/>
    </xf>
    <xf numFmtId="0" fontId="18" fillId="36" borderId="0" xfId="0" applyFont="1" applyFill="1" applyBorder="1" applyAlignment="1">
      <alignment horizontal="center" vertical="center"/>
    </xf>
    <xf numFmtId="0" fontId="26" fillId="36" borderId="40" xfId="0" applyFont="1" applyFill="1" applyBorder="1" applyAlignment="1">
      <alignment horizontal="center" wrapText="1"/>
    </xf>
    <xf numFmtId="0" fontId="26" fillId="36" borderId="41" xfId="0" applyFont="1" applyFill="1" applyBorder="1" applyAlignment="1">
      <alignment horizontal="center" wrapText="1"/>
    </xf>
    <xf numFmtId="0" fontId="26" fillId="5" borderId="51" xfId="0" applyFont="1" applyFill="1" applyBorder="1" applyAlignment="1">
      <alignment horizontal="center"/>
    </xf>
    <xf numFmtId="0" fontId="26" fillId="5" borderId="52" xfId="0" applyFont="1" applyFill="1" applyBorder="1" applyAlignment="1">
      <alignment horizontal="center"/>
    </xf>
    <xf numFmtId="0" fontId="26" fillId="5" borderId="53" xfId="0" applyFont="1" applyFill="1" applyBorder="1" applyAlignment="1">
      <alignment horizontal="center"/>
    </xf>
    <xf numFmtId="0" fontId="18" fillId="36" borderId="40" xfId="0" applyFont="1" applyFill="1" applyBorder="1" applyAlignment="1">
      <alignment horizontal="center" vertical="center"/>
    </xf>
    <xf numFmtId="0" fontId="18" fillId="36" borderId="45" xfId="0" applyFont="1" applyFill="1" applyBorder="1" applyAlignment="1">
      <alignment horizontal="center" vertical="center"/>
    </xf>
    <xf numFmtId="0" fontId="18" fillId="36" borderId="41" xfId="0" applyFont="1" applyFill="1" applyBorder="1" applyAlignment="1">
      <alignment horizontal="center" vertical="center"/>
    </xf>
    <xf numFmtId="0" fontId="8" fillId="36" borderId="0" xfId="0" applyFont="1" applyFill="1" applyBorder="1" applyAlignment="1">
      <alignment horizontal="center"/>
    </xf>
    <xf numFmtId="0" fontId="35" fillId="35" borderId="20" xfId="0" applyFont="1" applyFill="1" applyBorder="1" applyAlignment="1">
      <alignment horizontal="center" vertical="center"/>
    </xf>
    <xf numFmtId="0" fontId="16" fillId="41" borderId="54" xfId="0" applyFont="1" applyFill="1" applyBorder="1" applyAlignment="1">
      <alignment horizontal="center" vertical="center"/>
    </xf>
    <xf numFmtId="0" fontId="16" fillId="41" borderId="55" xfId="0" applyFont="1" applyFill="1" applyBorder="1" applyAlignment="1">
      <alignment horizontal="center" vertical="center"/>
    </xf>
    <xf numFmtId="0" fontId="16" fillId="35" borderId="40" xfId="0" applyFont="1" applyFill="1" applyBorder="1" applyAlignment="1">
      <alignment horizontal="center"/>
    </xf>
    <xf numFmtId="0" fontId="16" fillId="35" borderId="45" xfId="0" applyFont="1" applyFill="1" applyBorder="1" applyAlignment="1">
      <alignment horizontal="center"/>
    </xf>
    <xf numFmtId="0" fontId="16" fillId="35" borderId="41" xfId="0" applyFont="1" applyFill="1" applyBorder="1" applyAlignment="1">
      <alignment horizontal="center"/>
    </xf>
    <xf numFmtId="0" fontId="33" fillId="36" borderId="36" xfId="0" applyFont="1" applyFill="1" applyBorder="1" applyAlignment="1">
      <alignment horizontal="center" vertical="center"/>
    </xf>
    <xf numFmtId="0" fontId="33" fillId="36" borderId="56" xfId="0" applyFont="1" applyFill="1" applyBorder="1" applyAlignment="1">
      <alignment horizontal="center" vertical="center"/>
    </xf>
    <xf numFmtId="0" fontId="33" fillId="36" borderId="28" xfId="0" applyFont="1" applyFill="1" applyBorder="1" applyAlignment="1">
      <alignment horizontal="center" vertical="center"/>
    </xf>
    <xf numFmtId="0" fontId="16" fillId="36" borderId="0" xfId="0" applyFont="1" applyFill="1" applyBorder="1" applyAlignment="1">
      <alignment horizontal="right" vertical="center" wrapText="1"/>
    </xf>
    <xf numFmtId="0" fontId="8" fillId="36" borderId="0" xfId="0" applyFont="1" applyFill="1" applyBorder="1" applyAlignment="1">
      <alignment horizontal="center" vertical="center" wrapText="1"/>
    </xf>
    <xf numFmtId="0" fontId="95" fillId="36" borderId="0" xfId="0" applyFont="1" applyFill="1" applyBorder="1" applyAlignment="1">
      <alignment horizontal="left" vertical="justify" wrapText="1"/>
    </xf>
    <xf numFmtId="0" fontId="30" fillId="35" borderId="40" xfId="0" applyFont="1" applyFill="1" applyBorder="1" applyAlignment="1">
      <alignment horizontal="center" vertical="center"/>
    </xf>
    <xf numFmtId="0" fontId="30" fillId="35" borderId="45" xfId="0" applyFont="1" applyFill="1" applyBorder="1" applyAlignment="1">
      <alignment horizontal="center" vertical="center"/>
    </xf>
    <xf numFmtId="0" fontId="30" fillId="35" borderId="41" xfId="0" applyFont="1" applyFill="1" applyBorder="1" applyAlignment="1">
      <alignment horizontal="center" vertical="center"/>
    </xf>
    <xf numFmtId="0" fontId="31" fillId="0" borderId="35" xfId="0" applyFont="1" applyBorder="1" applyAlignment="1">
      <alignment horizontal="center" vertical="center"/>
    </xf>
    <xf numFmtId="0" fontId="31" fillId="0" borderId="0" xfId="0" applyFont="1" applyBorder="1" applyAlignment="1">
      <alignment horizontal="center" vertical="center"/>
    </xf>
    <xf numFmtId="0" fontId="31" fillId="0" borderId="23" xfId="0" applyFont="1" applyBorder="1" applyAlignment="1">
      <alignment horizontal="center" vertical="center"/>
    </xf>
    <xf numFmtId="0" fontId="38" fillId="35" borderId="40" xfId="0" applyFont="1" applyFill="1" applyBorder="1" applyAlignment="1">
      <alignment horizontal="center"/>
    </xf>
    <xf numFmtId="0" fontId="38" fillId="35" borderId="45" xfId="0" applyFont="1" applyFill="1" applyBorder="1" applyAlignment="1">
      <alignment horizontal="center"/>
    </xf>
    <xf numFmtId="0" fontId="38" fillId="35" borderId="41" xfId="0" applyFont="1" applyFill="1" applyBorder="1" applyAlignment="1">
      <alignment horizontal="center"/>
    </xf>
    <xf numFmtId="0" fontId="95" fillId="36" borderId="0" xfId="0" applyFont="1" applyFill="1" applyBorder="1" applyAlignment="1">
      <alignment horizontal="right" vertical="center" wrapText="1"/>
    </xf>
    <xf numFmtId="0" fontId="95" fillId="36" borderId="0" xfId="0" applyFont="1" applyFill="1" applyBorder="1" applyAlignment="1">
      <alignment horizontal="center" vertical="center" wrapText="1"/>
    </xf>
    <xf numFmtId="0" fontId="8" fillId="36" borderId="0"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PREP"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4">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171450</xdr:rowOff>
    </xdr:to>
    <xdr:sp fLocksText="0">
      <xdr:nvSpPr>
        <xdr:cNvPr id="1" name="Text Box 5"/>
        <xdr:cNvSpPr txBox="1">
          <a:spLocks noChangeArrowheads="1"/>
        </xdr:cNvSpPr>
      </xdr:nvSpPr>
      <xdr:spPr>
        <a:xfrm>
          <a:off x="19050" y="4838700"/>
          <a:ext cx="426720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47625</xdr:rowOff>
    </xdr:from>
    <xdr:to>
      <xdr:col>8</xdr:col>
      <xdr:colOff>523875</xdr:colOff>
      <xdr:row>2</xdr:row>
      <xdr:rowOff>0</xdr:rowOff>
    </xdr:to>
    <xdr:pic>
      <xdr:nvPicPr>
        <xdr:cNvPr id="1" name="3 Imagen" descr="pgd logo peque.JPG"/>
        <xdr:cNvPicPr preferRelativeResize="1">
          <a:picLocks noChangeAspect="1"/>
        </xdr:cNvPicPr>
      </xdr:nvPicPr>
      <xdr:blipFill>
        <a:blip r:embed="rId1"/>
        <a:stretch>
          <a:fillRect/>
        </a:stretch>
      </xdr:blipFill>
      <xdr:spPr>
        <a:xfrm>
          <a:off x="5267325" y="47625"/>
          <a:ext cx="13620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0</xdr:row>
      <xdr:rowOff>0</xdr:rowOff>
    </xdr:from>
    <xdr:to>
      <xdr:col>9</xdr:col>
      <xdr:colOff>66675</xdr:colOff>
      <xdr:row>0</xdr:row>
      <xdr:rowOff>1181100</xdr:rowOff>
    </xdr:to>
    <xdr:pic>
      <xdr:nvPicPr>
        <xdr:cNvPr id="1" name="1 Imagen" descr="pgd logo principal.JPG"/>
        <xdr:cNvPicPr preferRelativeResize="1">
          <a:picLocks noChangeAspect="1"/>
        </xdr:cNvPicPr>
      </xdr:nvPicPr>
      <xdr:blipFill>
        <a:blip r:embed="rId1"/>
        <a:stretch>
          <a:fillRect/>
        </a:stretch>
      </xdr:blipFill>
      <xdr:spPr>
        <a:xfrm>
          <a:off x="3514725" y="0"/>
          <a:ext cx="607695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F4" t="str">
            <v>SÍ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
      <c r="A36" s="20"/>
    </row>
    <row r="38" spans="1:7" ht="15">
      <c r="A38" s="295" t="s">
        <v>28</v>
      </c>
      <c r="B38" s="295"/>
      <c r="C38" s="295"/>
      <c r="D38" s="295"/>
      <c r="E38" s="295"/>
      <c r="F38" s="295"/>
      <c r="G38" s="295"/>
    </row>
    <row r="39" spans="1:7" ht="15">
      <c r="A39" s="18" t="s">
        <v>26</v>
      </c>
      <c r="B39" s="21"/>
      <c r="C39" s="21"/>
      <c r="D39" s="21"/>
      <c r="E39" s="21"/>
      <c r="F39" s="21"/>
      <c r="G39" s="21"/>
    </row>
    <row r="40" spans="1:7" ht="15">
      <c r="A40" s="19"/>
      <c r="B40" s="21"/>
      <c r="C40" s="21"/>
      <c r="D40" s="21"/>
      <c r="E40" s="21"/>
      <c r="F40" s="21"/>
      <c r="G40" s="21"/>
    </row>
    <row r="41" spans="1:7" ht="15">
      <c r="A41" s="296"/>
      <c r="B41" s="296"/>
      <c r="C41" s="296"/>
      <c r="D41" s="296"/>
      <c r="E41" s="296"/>
      <c r="F41" s="296"/>
      <c r="G41" s="296"/>
    </row>
    <row r="47" ht="1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9"/>
  <sheetViews>
    <sheetView showGridLines="0" showZeros="0" view="pageBreakPreview" zoomScale="75" zoomScaleSheetLayoutView="75" zoomScalePageLayoutView="0" workbookViewId="0" topLeftCell="A1">
      <selection activeCell="A7" sqref="A7:L14"/>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7.25" customHeight="1"/>
    <row r="2" spans="1:13" s="126" customFormat="1" ht="23.25" thickBot="1">
      <c r="A2" s="221">
        <f>PGD!C2</f>
        <v>0</v>
      </c>
      <c r="B2" s="221"/>
      <c r="C2" s="221"/>
      <c r="D2" s="221"/>
      <c r="E2" s="221"/>
      <c r="F2" s="221"/>
      <c r="G2" s="221"/>
      <c r="H2" s="221"/>
      <c r="I2" s="221"/>
      <c r="J2" s="221" t="s">
        <v>104</v>
      </c>
      <c r="K2" s="221">
        <f>PGD!C5</f>
        <v>0</v>
      </c>
      <c r="L2" s="221"/>
      <c r="M2" s="221"/>
    </row>
    <row r="3" spans="1:13" s="22" customFormat="1" ht="42" customHeight="1" thickBot="1">
      <c r="A3" s="73" t="s">
        <v>44</v>
      </c>
      <c r="B3" s="305" t="s">
        <v>55</v>
      </c>
      <c r="C3" s="305"/>
      <c r="D3" s="305"/>
      <c r="E3" s="305"/>
      <c r="F3" s="305"/>
      <c r="G3" s="305"/>
      <c r="H3" s="305"/>
      <c r="I3" s="305"/>
      <c r="J3" s="99"/>
      <c r="K3" s="222" t="s">
        <v>56</v>
      </c>
      <c r="L3" s="231"/>
      <c r="M3" s="22" t="s">
        <v>86</v>
      </c>
    </row>
    <row r="4" spans="2:9" s="22" customFormat="1" ht="15">
      <c r="B4" s="305"/>
      <c r="C4" s="305"/>
      <c r="D4" s="305"/>
      <c r="E4" s="305"/>
      <c r="F4" s="305"/>
      <c r="G4" s="305"/>
      <c r="H4" s="305"/>
      <c r="I4" s="305"/>
    </row>
    <row r="5" spans="2:9" s="22" customFormat="1" ht="15">
      <c r="B5" s="305"/>
      <c r="C5" s="305"/>
      <c r="D5" s="305"/>
      <c r="E5" s="305"/>
      <c r="F5" s="305"/>
      <c r="G5" s="305"/>
      <c r="H5" s="305"/>
      <c r="I5" s="305"/>
    </row>
    <row r="6" spans="1:11" s="22" customFormat="1" ht="17.25">
      <c r="A6" s="65" t="s">
        <v>128</v>
      </c>
      <c r="B6" s="50"/>
      <c r="C6" s="74"/>
      <c r="D6" s="50"/>
      <c r="E6" s="50"/>
      <c r="F6" s="50"/>
      <c r="G6" s="50"/>
      <c r="H6" s="50"/>
      <c r="I6" s="50"/>
      <c r="K6" s="30"/>
    </row>
    <row r="7" spans="1:12" s="22" customFormat="1" ht="16.5" customHeight="1">
      <c r="A7" s="339"/>
      <c r="B7" s="340"/>
      <c r="C7" s="340"/>
      <c r="D7" s="340"/>
      <c r="E7" s="340"/>
      <c r="F7" s="340"/>
      <c r="G7" s="340"/>
      <c r="H7" s="340"/>
      <c r="I7" s="340"/>
      <c r="J7" s="340"/>
      <c r="K7" s="340"/>
      <c r="L7" s="341"/>
    </row>
    <row r="8" spans="1:12" s="22" customFormat="1" ht="16.5" customHeight="1">
      <c r="A8" s="342"/>
      <c r="B8" s="343"/>
      <c r="C8" s="343"/>
      <c r="D8" s="343"/>
      <c r="E8" s="343"/>
      <c r="F8" s="343"/>
      <c r="G8" s="343"/>
      <c r="H8" s="343"/>
      <c r="I8" s="343"/>
      <c r="J8" s="343"/>
      <c r="K8" s="343"/>
      <c r="L8" s="344"/>
    </row>
    <row r="9" spans="1:12" s="22" customFormat="1" ht="16.5" customHeight="1">
      <c r="A9" s="342"/>
      <c r="B9" s="343"/>
      <c r="C9" s="343"/>
      <c r="D9" s="343"/>
      <c r="E9" s="343"/>
      <c r="F9" s="343"/>
      <c r="G9" s="343"/>
      <c r="H9" s="343"/>
      <c r="I9" s="343"/>
      <c r="J9" s="343"/>
      <c r="K9" s="343"/>
      <c r="L9" s="344"/>
    </row>
    <row r="10" spans="1:12" s="22" customFormat="1" ht="16.5" customHeight="1">
      <c r="A10" s="342"/>
      <c r="B10" s="343"/>
      <c r="C10" s="343"/>
      <c r="D10" s="343"/>
      <c r="E10" s="343"/>
      <c r="F10" s="343"/>
      <c r="G10" s="343"/>
      <c r="H10" s="343"/>
      <c r="I10" s="343"/>
      <c r="J10" s="343"/>
      <c r="K10" s="343"/>
      <c r="L10" s="344"/>
    </row>
    <row r="11" spans="1:12" s="22" customFormat="1" ht="50.25" customHeight="1">
      <c r="A11" s="342"/>
      <c r="B11" s="343"/>
      <c r="C11" s="343"/>
      <c r="D11" s="343"/>
      <c r="E11" s="343"/>
      <c r="F11" s="343"/>
      <c r="G11" s="343"/>
      <c r="H11" s="343"/>
      <c r="I11" s="343"/>
      <c r="J11" s="343"/>
      <c r="K11" s="343"/>
      <c r="L11" s="344"/>
    </row>
    <row r="12" spans="1:12" s="22" customFormat="1" ht="15">
      <c r="A12" s="342"/>
      <c r="B12" s="343"/>
      <c r="C12" s="343"/>
      <c r="D12" s="343"/>
      <c r="E12" s="343"/>
      <c r="F12" s="343"/>
      <c r="G12" s="343"/>
      <c r="H12" s="343"/>
      <c r="I12" s="343"/>
      <c r="J12" s="343"/>
      <c r="K12" s="343"/>
      <c r="L12" s="344"/>
    </row>
    <row r="13" spans="1:12" s="22" customFormat="1" ht="15">
      <c r="A13" s="342"/>
      <c r="B13" s="343"/>
      <c r="C13" s="343"/>
      <c r="D13" s="343"/>
      <c r="E13" s="343"/>
      <c r="F13" s="343"/>
      <c r="G13" s="343"/>
      <c r="H13" s="343"/>
      <c r="I13" s="343"/>
      <c r="J13" s="343"/>
      <c r="K13" s="343"/>
      <c r="L13" s="344"/>
    </row>
    <row r="14" spans="1:12" s="22" customFormat="1" ht="15">
      <c r="A14" s="345"/>
      <c r="B14" s="346"/>
      <c r="C14" s="346"/>
      <c r="D14" s="346"/>
      <c r="E14" s="346"/>
      <c r="F14" s="346"/>
      <c r="G14" s="346"/>
      <c r="H14" s="346"/>
      <c r="I14" s="346"/>
      <c r="J14" s="346"/>
      <c r="K14" s="346"/>
      <c r="L14" s="347"/>
    </row>
    <row r="15" spans="1:12" ht="18">
      <c r="A15" s="59"/>
      <c r="B15" s="74"/>
      <c r="C15" s="74"/>
      <c r="D15" s="22"/>
      <c r="E15" s="22"/>
      <c r="F15" s="22"/>
      <c r="G15" s="22"/>
      <c r="H15" s="22"/>
      <c r="I15" s="22"/>
      <c r="J15" s="22"/>
      <c r="K15" s="30"/>
      <c r="L15" s="22"/>
    </row>
    <row r="16" spans="1:12" ht="15">
      <c r="A16" s="348" t="s">
        <v>129</v>
      </c>
      <c r="B16" s="348"/>
      <c r="C16" s="348"/>
      <c r="D16" s="348"/>
      <c r="E16" s="348"/>
      <c r="F16" s="348"/>
      <c r="G16" s="348"/>
      <c r="H16" s="348"/>
      <c r="I16" s="348"/>
      <c r="J16" s="348"/>
      <c r="K16" s="348"/>
      <c r="L16" s="348"/>
    </row>
    <row r="17" spans="1:12" ht="15">
      <c r="A17" s="348"/>
      <c r="B17" s="348"/>
      <c r="C17" s="348"/>
      <c r="D17" s="348"/>
      <c r="E17" s="348"/>
      <c r="F17" s="348"/>
      <c r="G17" s="348"/>
      <c r="H17" s="348"/>
      <c r="I17" s="348"/>
      <c r="J17" s="348"/>
      <c r="K17" s="348"/>
      <c r="L17" s="348"/>
    </row>
    <row r="18" spans="1:12" ht="15">
      <c r="A18" s="348"/>
      <c r="B18" s="348"/>
      <c r="C18" s="348"/>
      <c r="D18" s="348"/>
      <c r="E18" s="348"/>
      <c r="F18" s="348"/>
      <c r="G18" s="348"/>
      <c r="H18" s="348"/>
      <c r="I18" s="348"/>
      <c r="J18" s="348"/>
      <c r="K18" s="348"/>
      <c r="L18" s="348"/>
    </row>
    <row r="19" spans="1:12" ht="15">
      <c r="A19" s="348"/>
      <c r="B19" s="348"/>
      <c r="C19" s="348"/>
      <c r="D19" s="348"/>
      <c r="E19" s="348"/>
      <c r="F19" s="348"/>
      <c r="G19" s="348"/>
      <c r="H19" s="348"/>
      <c r="I19" s="348"/>
      <c r="J19" s="348"/>
      <c r="K19" s="348"/>
      <c r="L19" s="348"/>
    </row>
  </sheetData>
  <sheetProtection/>
  <mergeCells count="3">
    <mergeCell ref="B3:I5"/>
    <mergeCell ref="A7:L14"/>
    <mergeCell ref="A16:L1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
      <c r="A1" t="s">
        <v>130</v>
      </c>
    </row>
    <row r="2" ht="15">
      <c r="A2" t="s">
        <v>131</v>
      </c>
    </row>
    <row r="3" ht="15">
      <c r="A3" t="s">
        <v>132</v>
      </c>
    </row>
    <row r="4" spans="1:3" ht="15">
      <c r="A4" t="s">
        <v>133</v>
      </c>
      <c r="B4" t="str">
        <f>'[1]PGD'!F4</f>
        <v>SÍ</v>
      </c>
      <c r="C4" t="s">
        <v>134</v>
      </c>
    </row>
    <row r="5" spans="1:3" ht="15">
      <c r="A5" t="s">
        <v>135</v>
      </c>
      <c r="B5" s="153">
        <f>'[2]PGD'!H4</f>
        <v>1</v>
      </c>
      <c r="C5" t="s">
        <v>136</v>
      </c>
    </row>
    <row r="6" spans="1:3" ht="15">
      <c r="A6" t="s">
        <v>137</v>
      </c>
      <c r="B6" s="153">
        <f>'[2]PGD'!C4</f>
        <v>2012</v>
      </c>
      <c r="C6" t="s">
        <v>138</v>
      </c>
    </row>
    <row r="7" spans="1:3" ht="15">
      <c r="A7" t="s">
        <v>139</v>
      </c>
      <c r="B7" s="153">
        <f>'[2]PGD'!D15</f>
        <v>2075</v>
      </c>
      <c r="C7" t="s">
        <v>140</v>
      </c>
    </row>
    <row r="8" spans="1:3" ht="15">
      <c r="A8" t="s">
        <v>141</v>
      </c>
      <c r="B8" s="153">
        <f>'[2]PGD'!C17</f>
        <v>0</v>
      </c>
      <c r="C8" t="s">
        <v>142</v>
      </c>
    </row>
    <row r="9" spans="1:3" ht="15">
      <c r="A9" t="s">
        <v>143</v>
      </c>
      <c r="B9" s="153">
        <f>'[2]PGD'!C18</f>
        <v>2075</v>
      </c>
      <c r="C9" t="s">
        <v>144</v>
      </c>
    </row>
    <row r="10" spans="1:3" ht="15">
      <c r="A10" t="s">
        <v>145</v>
      </c>
      <c r="B10" s="153">
        <f>'[2]PGD'!D19</f>
        <v>0</v>
      </c>
      <c r="C10" t="s">
        <v>146</v>
      </c>
    </row>
    <row r="11" spans="1:3" ht="15">
      <c r="A11" t="s">
        <v>147</v>
      </c>
      <c r="B11" s="154">
        <f>'[2]PGD'!D20</f>
        <v>54.806666666666665</v>
      </c>
      <c r="C11" t="s">
        <v>148</v>
      </c>
    </row>
    <row r="12" spans="1:3" ht="15">
      <c r="A12" t="s">
        <v>149</v>
      </c>
      <c r="B12" s="153">
        <f>'[2]PGD'!C22</f>
        <v>3.125</v>
      </c>
      <c r="C12" t="s">
        <v>150</v>
      </c>
    </row>
    <row r="13" spans="1:3" ht="15">
      <c r="A13" t="s">
        <v>151</v>
      </c>
      <c r="B13" s="153">
        <f>'[2]PGD'!C23</f>
        <v>3.765</v>
      </c>
      <c r="C13" t="s">
        <v>152</v>
      </c>
    </row>
    <row r="14" spans="1:3" ht="15">
      <c r="A14" t="s">
        <v>153</v>
      </c>
      <c r="B14" s="153">
        <f>'[2]PGD'!D24</f>
        <v>0</v>
      </c>
      <c r="C14" t="s">
        <v>154</v>
      </c>
    </row>
    <row r="15" spans="1:3" ht="15">
      <c r="A15" t="s">
        <v>155</v>
      </c>
      <c r="B15" s="153">
        <f>'[2]PGD'!D25</f>
        <v>0</v>
      </c>
      <c r="C15" t="s">
        <v>156</v>
      </c>
    </row>
    <row r="16" spans="1:3" ht="15">
      <c r="A16" t="s">
        <v>157</v>
      </c>
      <c r="B16" s="153">
        <f>'[2]PGD'!D26</f>
        <v>0</v>
      </c>
      <c r="C16" t="s">
        <v>158</v>
      </c>
    </row>
    <row r="17" spans="1:3" ht="15">
      <c r="A17" t="s">
        <v>159</v>
      </c>
      <c r="B17" s="153">
        <f>'[2]PGD'!D27</f>
        <v>0</v>
      </c>
      <c r="C17" t="s">
        <v>160</v>
      </c>
    </row>
    <row r="18" spans="1:3" ht="15">
      <c r="A18" t="s">
        <v>161</v>
      </c>
      <c r="B18" s="153">
        <f>'[2]PGD'!K20</f>
        <v>2075</v>
      </c>
      <c r="C18" t="s">
        <v>162</v>
      </c>
    </row>
    <row r="19" spans="1:3" ht="15">
      <c r="A19" t="s">
        <v>163</v>
      </c>
      <c r="B19" s="154">
        <f>'[2]PGD'!K21</f>
        <v>2020.1933333333334</v>
      </c>
      <c r="C19" t="s">
        <v>164</v>
      </c>
    </row>
    <row r="20" spans="1:3" ht="15">
      <c r="A20" t="s">
        <v>165</v>
      </c>
      <c r="B20" s="154">
        <f>'[2]PGD'!K19</f>
        <v>2075</v>
      </c>
      <c r="C20" t="s">
        <v>166</v>
      </c>
    </row>
    <row r="21" spans="1:3" ht="15">
      <c r="A21" s="15" t="s">
        <v>167</v>
      </c>
      <c r="C21" t="s">
        <v>168</v>
      </c>
    </row>
    <row r="22" spans="1:3" ht="15">
      <c r="A22" s="15" t="s">
        <v>169</v>
      </c>
      <c r="C22" t="s">
        <v>170</v>
      </c>
    </row>
    <row r="23" spans="1:3" ht="15">
      <c r="A23" s="15" t="s">
        <v>171</v>
      </c>
      <c r="C23" t="s">
        <v>172</v>
      </c>
    </row>
    <row r="24" spans="1:3" ht="15">
      <c r="A24" t="s">
        <v>173</v>
      </c>
      <c r="B24" t="str">
        <f>IF(EXACT(K28,"NO"),"DR","ET")</f>
        <v>ET</v>
      </c>
      <c r="C24" t="s">
        <v>174</v>
      </c>
    </row>
    <row r="25" spans="1:3" ht="15">
      <c r="A25" s="155" t="s">
        <v>175</v>
      </c>
      <c r="B25" s="155" t="s">
        <v>176</v>
      </c>
      <c r="C25" s="155" t="s">
        <v>177</v>
      </c>
    </row>
    <row r="26" spans="1:3" ht="15">
      <c r="A26" s="155" t="s">
        <v>178</v>
      </c>
      <c r="B26" s="155" t="s">
        <v>179</v>
      </c>
      <c r="C26" s="155" t="s">
        <v>180</v>
      </c>
    </row>
    <row r="27" spans="1:3" ht="15">
      <c r="A27" s="155" t="s">
        <v>181</v>
      </c>
      <c r="B27" s="155"/>
      <c r="C27" s="155" t="s">
        <v>182</v>
      </c>
    </row>
    <row r="28" spans="1:3" ht="15">
      <c r="A28" s="155" t="s">
        <v>183</v>
      </c>
      <c r="B28" s="155" t="s">
        <v>179</v>
      </c>
      <c r="C28" s="155" t="s">
        <v>184</v>
      </c>
    </row>
    <row r="29" spans="1:3" ht="15">
      <c r="A29" s="155" t="s">
        <v>185</v>
      </c>
      <c r="B29" s="155"/>
      <c r="C29" s="155" t="s">
        <v>186</v>
      </c>
    </row>
    <row r="30" spans="1:3" ht="15">
      <c r="A30" t="s">
        <v>187</v>
      </c>
      <c r="C30" t="s">
        <v>188</v>
      </c>
    </row>
    <row r="31" spans="1:3" ht="15">
      <c r="A31" t="s">
        <v>189</v>
      </c>
      <c r="C31" t="s">
        <v>190</v>
      </c>
    </row>
    <row r="32" spans="1:3" ht="15">
      <c r="A32" t="s">
        <v>191</v>
      </c>
      <c r="C32" t="s">
        <v>192</v>
      </c>
    </row>
    <row r="33" spans="1:3" ht="15">
      <c r="A33" t="s">
        <v>193</v>
      </c>
      <c r="C33" t="s">
        <v>194</v>
      </c>
    </row>
    <row r="34" spans="1:3" ht="15">
      <c r="A34" s="155" t="s">
        <v>195</v>
      </c>
      <c r="B34" s="155" t="s">
        <v>196</v>
      </c>
      <c r="C34" s="155" t="s">
        <v>197</v>
      </c>
    </row>
    <row r="35" spans="1:3" ht="15">
      <c r="A35" s="155" t="s">
        <v>198</v>
      </c>
      <c r="B35" s="155" t="s">
        <v>199</v>
      </c>
      <c r="C35" s="155" t="s">
        <v>200</v>
      </c>
    </row>
    <row r="36" spans="1:3" ht="15">
      <c r="A36" s="155" t="s">
        <v>201</v>
      </c>
      <c r="B36" s="155" t="s">
        <v>179</v>
      </c>
      <c r="C36" s="155" t="s">
        <v>202</v>
      </c>
    </row>
    <row r="37" spans="1:3" ht="15">
      <c r="A37" s="155" t="s">
        <v>203</v>
      </c>
      <c r="B37" s="155" t="s">
        <v>176</v>
      </c>
      <c r="C37" s="155" t="s">
        <v>204</v>
      </c>
    </row>
    <row r="38" spans="1:3" ht="15">
      <c r="A38" s="155" t="s">
        <v>205</v>
      </c>
      <c r="B38" s="155"/>
      <c r="C38" s="155" t="s">
        <v>206</v>
      </c>
    </row>
    <row r="39" ht="15">
      <c r="A39" t="s">
        <v>207</v>
      </c>
    </row>
    <row r="40" ht="15">
      <c r="A40" t="s">
        <v>208</v>
      </c>
    </row>
    <row r="41" spans="1:3" ht="15">
      <c r="A41" t="s">
        <v>209</v>
      </c>
      <c r="B41" t="str">
        <f>'[2]PGD'!$F$4</f>
        <v>COV-46-10-5-4</v>
      </c>
      <c r="C41" t="s">
        <v>210</v>
      </c>
    </row>
    <row r="42" spans="1:3" ht="15">
      <c r="A42" t="s">
        <v>211</v>
      </c>
      <c r="B42">
        <f>'[2]PGD'!$H$4</f>
        <v>1</v>
      </c>
      <c r="C42" t="s">
        <v>212</v>
      </c>
    </row>
    <row r="43" spans="1:3" ht="15">
      <c r="A43" t="s">
        <v>213</v>
      </c>
      <c r="B43">
        <f>'[2]PGD'!$C$4</f>
        <v>2012</v>
      </c>
      <c r="C43" t="s">
        <v>214</v>
      </c>
    </row>
    <row r="44" spans="1:3" ht="15">
      <c r="A44" t="s">
        <v>215</v>
      </c>
      <c r="B44" t="e">
        <f>'[2]O1'!A9</f>
        <v>#REF!</v>
      </c>
      <c r="C44" t="s">
        <v>216</v>
      </c>
    </row>
    <row r="45" spans="1:3" ht="15">
      <c r="A45" t="s">
        <v>217</v>
      </c>
      <c r="B45" t="e">
        <f>SUBSTITUTE(ROUND('[2]O1'!#REF!,6),",",".")</f>
        <v>#REF!</v>
      </c>
      <c r="C45" t="s">
        <v>218</v>
      </c>
    </row>
    <row r="46" spans="1:3" ht="15">
      <c r="A46" t="s">
        <v>219</v>
      </c>
      <c r="B46" t="e">
        <f>SUBSTITUTE(ROUND('[2]O1'!I8,6),",",".")</f>
        <v>#REF!</v>
      </c>
      <c r="C46" t="s">
        <v>220</v>
      </c>
    </row>
    <row r="47" spans="1:3" ht="15">
      <c r="A47" t="s">
        <v>221</v>
      </c>
      <c r="B47" t="e">
        <f>IF('[2]O1'!#REF!="si","S",IF('[2]O1'!#REF!="NO","N",""))</f>
        <v>#REF!</v>
      </c>
      <c r="C47" t="s">
        <v>222</v>
      </c>
    </row>
    <row r="48" spans="1:3" ht="15">
      <c r="A48" t="s">
        <v>223</v>
      </c>
      <c r="C48" t="s">
        <v>224</v>
      </c>
    </row>
    <row r="49" spans="1:3" ht="15">
      <c r="A49" t="s">
        <v>225</v>
      </c>
      <c r="B49" t="e">
        <f>SUBSTITUTE(ROUND('[2]O1'!I43,6),",",".")</f>
        <v>#REF!</v>
      </c>
      <c r="C49" t="s">
        <v>226</v>
      </c>
    </row>
    <row r="50" spans="1:3" ht="15">
      <c r="A50" t="s">
        <v>227</v>
      </c>
      <c r="B50" t="e">
        <f>IF('[2]O1'!N43="si","S",IF('[2]O1'!N43="NO","N",""))</f>
        <v>#REF!</v>
      </c>
      <c r="C50" t="s">
        <v>228</v>
      </c>
    </row>
    <row r="51" spans="1:3" ht="15">
      <c r="A51" t="s">
        <v>229</v>
      </c>
      <c r="C51" t="s">
        <v>230</v>
      </c>
    </row>
    <row r="52" spans="1:3" ht="15">
      <c r="A52" t="s">
        <v>231</v>
      </c>
      <c r="C52" t="s">
        <v>232</v>
      </c>
    </row>
    <row r="53" spans="1:3" ht="15">
      <c r="A53" t="s">
        <v>233</v>
      </c>
      <c r="C53" t="s">
        <v>234</v>
      </c>
    </row>
    <row r="54" ht="15">
      <c r="A54" t="s">
        <v>235</v>
      </c>
    </row>
    <row r="55" ht="15">
      <c r="A55" t="s">
        <v>236</v>
      </c>
    </row>
    <row r="56" ht="15">
      <c r="A56" t="s">
        <v>237</v>
      </c>
    </row>
    <row r="57" ht="15">
      <c r="A57" t="s">
        <v>238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2:B2"/>
  <sheetViews>
    <sheetView zoomScalePageLayoutView="0" workbookViewId="0" topLeftCell="A1">
      <selection activeCell="A2" sqref="A2:B2"/>
    </sheetView>
  </sheetViews>
  <sheetFormatPr defaultColWidth="11.00390625" defaultRowHeight="15"/>
  <sheetData>
    <row r="2" spans="1:2" ht="20.25" thickBot="1">
      <c r="A2" s="272" t="s">
        <v>247</v>
      </c>
      <c r="B2" s="275">
        <v>1</v>
      </c>
    </row>
    <row r="3" ht="15.7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sheetPr>
  <dimension ref="A2:R39"/>
  <sheetViews>
    <sheetView showGridLines="0" showZeros="0" view="pageBreakPreview" zoomScale="75" zoomScaleSheetLayoutView="75" zoomScalePageLayoutView="75" workbookViewId="0" topLeftCell="A1">
      <selection activeCell="C5" sqref="C5"/>
    </sheetView>
  </sheetViews>
  <sheetFormatPr defaultColWidth="11.00390625" defaultRowHeight="15"/>
  <cols>
    <col min="1" max="1" width="8.00390625" style="102" customWidth="1"/>
    <col min="2" max="2" width="20.375" style="102" customWidth="1"/>
    <col min="3" max="3" width="14.125" style="102" customWidth="1"/>
    <col min="4" max="4" width="15.625" style="102" customWidth="1"/>
    <col min="5" max="5" width="11.00390625" style="102" customWidth="1"/>
    <col min="6" max="6" width="16.875" style="102" customWidth="1"/>
    <col min="7" max="7" width="16.00390625" style="102" customWidth="1"/>
    <col min="8" max="8" width="11.00390625" style="102" customWidth="1"/>
    <col min="9" max="9" width="12.00390625" style="102" customWidth="1"/>
    <col min="10" max="10" width="8.125" style="102" customWidth="1"/>
    <col min="11" max="11" width="31.625" style="102" customWidth="1"/>
    <col min="12" max="12" width="11.00390625" style="102" hidden="1" customWidth="1"/>
    <col min="13" max="13" width="0" style="102" hidden="1" customWidth="1"/>
    <col min="14" max="16384" width="11.00390625" style="102" customWidth="1"/>
  </cols>
  <sheetData>
    <row r="1" ht="96.75" customHeight="1"/>
    <row r="2" spans="1:13" s="125" customFormat="1" ht="44.25" customHeight="1">
      <c r="A2" s="388" t="s">
        <v>82</v>
      </c>
      <c r="B2" s="388"/>
      <c r="C2" s="378"/>
      <c r="D2" s="378"/>
      <c r="E2" s="378"/>
      <c r="F2" s="378"/>
      <c r="G2" s="378"/>
      <c r="H2" s="378"/>
      <c r="I2" s="378"/>
      <c r="J2" s="378"/>
      <c r="K2" s="378"/>
      <c r="L2" s="102"/>
      <c r="M2" s="268" t="s">
        <v>265</v>
      </c>
    </row>
    <row r="3" spans="1:13" s="125" customFormat="1" ht="41.25" customHeight="1">
      <c r="A3" s="388" t="s">
        <v>83</v>
      </c>
      <c r="B3" s="388"/>
      <c r="C3" s="390"/>
      <c r="D3" s="391"/>
      <c r="E3" s="391"/>
      <c r="F3" s="392"/>
      <c r="G3" s="353" t="s">
        <v>266</v>
      </c>
      <c r="H3" s="354"/>
      <c r="I3" s="354"/>
      <c r="J3" s="355"/>
      <c r="K3" s="356"/>
      <c r="M3" s="125" t="s">
        <v>116</v>
      </c>
    </row>
    <row r="4" spans="1:13" s="125" customFormat="1" ht="34.5" customHeight="1">
      <c r="A4" s="387" t="s">
        <v>100</v>
      </c>
      <c r="B4" s="387"/>
      <c r="C4" s="387"/>
      <c r="D4" s="387"/>
      <c r="E4" s="387"/>
      <c r="F4" s="269"/>
      <c r="G4" s="354">
        <f>IF(F4=$M$3,"Código de la Autorización Ambiental integrada","")</f>
      </c>
      <c r="H4" s="354"/>
      <c r="I4" s="354"/>
      <c r="J4" s="354"/>
      <c r="K4" s="128"/>
      <c r="M4" s="125" t="s">
        <v>117</v>
      </c>
    </row>
    <row r="5" spans="1:11" ht="38.25" customHeight="1" thickBot="1">
      <c r="A5" s="270"/>
      <c r="B5" s="271" t="s">
        <v>79</v>
      </c>
      <c r="C5" s="274"/>
      <c r="D5" s="270"/>
      <c r="E5" s="270"/>
      <c r="F5" s="270"/>
      <c r="G5" s="270"/>
      <c r="H5" s="270"/>
      <c r="I5" s="273" t="s">
        <v>246</v>
      </c>
      <c r="J5" s="379"/>
      <c r="K5" s="380"/>
    </row>
    <row r="6" spans="1:11" s="115" customFormat="1" ht="18.75" customHeight="1" thickTop="1">
      <c r="A6" s="401" t="s">
        <v>80</v>
      </c>
      <c r="B6" s="401"/>
      <c r="C6" s="399">
        <f>INSTRUCCIONES!B6</f>
        <v>6</v>
      </c>
      <c r="D6" s="400" t="str">
        <f>INSTRUCCIONES!C6</f>
        <v>-</v>
      </c>
      <c r="E6" s="389" t="str">
        <f>INSTRUCCIONES!D6</f>
        <v>Recubrimiento de vehículos ( &lt;15 t/año) y renovación del acabado de vehículos</v>
      </c>
      <c r="F6" s="389"/>
      <c r="G6" s="389"/>
      <c r="H6" s="389"/>
      <c r="I6" s="389"/>
      <c r="J6" s="389"/>
      <c r="K6" s="389"/>
    </row>
    <row r="7" spans="1:12" s="115" customFormat="1" ht="33.75" customHeight="1">
      <c r="A7" s="401"/>
      <c r="B7" s="401"/>
      <c r="C7" s="399"/>
      <c r="D7" s="400"/>
      <c r="E7" s="389"/>
      <c r="F7" s="389"/>
      <c r="G7" s="389"/>
      <c r="H7" s="389"/>
      <c r="I7" s="389"/>
      <c r="J7" s="389"/>
      <c r="K7" s="389"/>
      <c r="L7" s="115">
        <v>500</v>
      </c>
    </row>
    <row r="8" spans="1:12" s="115" customFormat="1" ht="19.5">
      <c r="A8" s="131"/>
      <c r="B8" s="128"/>
      <c r="C8" s="131"/>
      <c r="D8" s="131"/>
      <c r="E8" s="131"/>
      <c r="F8" s="131"/>
      <c r="G8" s="131"/>
      <c r="H8" s="131"/>
      <c r="I8" s="133"/>
      <c r="J8" s="133"/>
      <c r="K8" s="133"/>
      <c r="L8" s="115">
        <v>15000</v>
      </c>
    </row>
    <row r="9" spans="1:11" s="115" customFormat="1" ht="19.5">
      <c r="A9" s="131"/>
      <c r="B9" s="27" t="s">
        <v>81</v>
      </c>
      <c r="C9" s="128"/>
      <c r="D9" s="128"/>
      <c r="E9" s="128"/>
      <c r="F9" s="128"/>
      <c r="G9" s="128"/>
      <c r="H9" s="27"/>
      <c r="I9" s="131"/>
      <c r="J9" s="131"/>
      <c r="K9" s="139" t="s">
        <v>25</v>
      </c>
    </row>
    <row r="10" spans="1:11" s="115" customFormat="1" ht="17.25" customHeight="1">
      <c r="A10" s="131"/>
      <c r="B10" s="128"/>
      <c r="C10" s="137"/>
      <c r="D10" s="131"/>
      <c r="E10" s="131"/>
      <c r="F10" s="131"/>
      <c r="G10" s="128"/>
      <c r="H10" s="27"/>
      <c r="I10" s="131"/>
      <c r="J10" s="131"/>
      <c r="K10" s="140" t="s">
        <v>24</v>
      </c>
    </row>
    <row r="11" spans="1:11" s="115" customFormat="1" ht="19.5" customHeight="1">
      <c r="A11" s="131"/>
      <c r="B11" s="131"/>
      <c r="C11" s="381"/>
      <c r="D11" s="382"/>
      <c r="E11" s="382"/>
      <c r="F11" s="382"/>
      <c r="G11" s="382"/>
      <c r="H11" s="382"/>
      <c r="I11" s="382"/>
      <c r="J11" s="383"/>
      <c r="K11" s="138"/>
    </row>
    <row r="12" spans="1:11" s="115" customFormat="1" ht="19.5" customHeight="1">
      <c r="A12" s="131"/>
      <c r="B12" s="131"/>
      <c r="C12" s="381"/>
      <c r="D12" s="382"/>
      <c r="E12" s="382"/>
      <c r="F12" s="382"/>
      <c r="G12" s="382"/>
      <c r="H12" s="382"/>
      <c r="I12" s="382"/>
      <c r="J12" s="383"/>
      <c r="K12" s="138"/>
    </row>
    <row r="13" spans="1:11" s="115" customFormat="1" ht="20.25" customHeight="1" thickBot="1">
      <c r="A13" s="132"/>
      <c r="B13" s="134"/>
      <c r="C13" s="134"/>
      <c r="D13" s="134"/>
      <c r="E13" s="134"/>
      <c r="F13" s="132"/>
      <c r="G13" s="132"/>
      <c r="H13" s="132"/>
      <c r="I13" s="132"/>
      <c r="J13" s="132"/>
      <c r="K13" s="132"/>
    </row>
    <row r="14" spans="4:5" ht="19.5" customHeight="1">
      <c r="D14" s="109" t="s">
        <v>255</v>
      </c>
      <c r="E14" s="50"/>
    </row>
    <row r="15" spans="1:12" s="115" customFormat="1" ht="44.25" customHeight="1">
      <c r="A15" s="384" t="s">
        <v>67</v>
      </c>
      <c r="B15" s="363" t="s">
        <v>264</v>
      </c>
      <c r="C15" s="364"/>
      <c r="D15" s="217">
        <f>'I1'!N3</f>
        <v>0</v>
      </c>
      <c r="E15" s="127"/>
      <c r="F15" s="233"/>
      <c r="G15" s="233"/>
      <c r="H15" s="377"/>
      <c r="I15" s="377"/>
      <c r="J15" s="377"/>
      <c r="K15" s="127"/>
      <c r="L15" s="131"/>
    </row>
    <row r="16" spans="1:12" s="115" customFormat="1" ht="22.5">
      <c r="A16" s="385"/>
      <c r="B16" s="265" t="s">
        <v>279</v>
      </c>
      <c r="C16" s="267">
        <f>'I1'!N7</f>
        <v>0</v>
      </c>
      <c r="D16" s="218"/>
      <c r="E16" s="127"/>
      <c r="F16" s="233"/>
      <c r="G16" s="233"/>
      <c r="H16" s="234"/>
      <c r="I16" s="234"/>
      <c r="J16" s="234"/>
      <c r="K16" s="127"/>
      <c r="L16" s="131"/>
    </row>
    <row r="17" spans="1:14" s="115" customFormat="1" ht="45">
      <c r="A17" s="385"/>
      <c r="B17" s="265" t="s">
        <v>275</v>
      </c>
      <c r="C17" s="267">
        <f>'I1'!N39</f>
        <v>0</v>
      </c>
      <c r="D17" s="218"/>
      <c r="E17" s="127"/>
      <c r="F17" s="233"/>
      <c r="G17" s="233"/>
      <c r="H17" s="234"/>
      <c r="I17" s="234"/>
      <c r="J17" s="234"/>
      <c r="K17" s="127"/>
      <c r="L17" s="264"/>
      <c r="M17" s="127"/>
      <c r="N17" s="131"/>
    </row>
    <row r="18" spans="1:14" s="115" customFormat="1" ht="22.5">
      <c r="A18" s="386"/>
      <c r="B18" s="266" t="s">
        <v>241</v>
      </c>
      <c r="C18" s="267">
        <f>'I1'!N53</f>
        <v>0</v>
      </c>
      <c r="D18" s="218"/>
      <c r="E18" s="127"/>
      <c r="F18" s="233"/>
      <c r="G18" s="233"/>
      <c r="H18" s="234"/>
      <c r="I18" s="234"/>
      <c r="J18" s="234"/>
      <c r="K18" s="232" t="s">
        <v>255</v>
      </c>
      <c r="L18" s="264"/>
      <c r="M18" s="127"/>
      <c r="N18" s="131"/>
    </row>
    <row r="19" spans="1:16" s="115" customFormat="1" ht="44.25" customHeight="1">
      <c r="A19" s="160" t="s">
        <v>37</v>
      </c>
      <c r="B19" s="363" t="s">
        <v>261</v>
      </c>
      <c r="C19" s="364"/>
      <c r="D19" s="217">
        <f>'I2'!M3</f>
        <v>0</v>
      </c>
      <c r="E19" s="128"/>
      <c r="F19" s="369" t="s">
        <v>242</v>
      </c>
      <c r="G19" s="370"/>
      <c r="H19" s="374" t="s">
        <v>71</v>
      </c>
      <c r="I19" s="375"/>
      <c r="J19" s="376"/>
      <c r="K19" s="193">
        <f>D15+D19</f>
        <v>0</v>
      </c>
      <c r="L19" s="359"/>
      <c r="M19" s="359"/>
      <c r="N19" s="368"/>
      <c r="O19" s="368"/>
      <c r="P19" s="368"/>
    </row>
    <row r="20" spans="1:16" s="115" customFormat="1" ht="44.25" customHeight="1">
      <c r="A20" s="384" t="s">
        <v>38</v>
      </c>
      <c r="B20" s="363" t="s">
        <v>39</v>
      </c>
      <c r="C20" s="364"/>
      <c r="D20" s="217">
        <f>'O1'!T3</f>
        <v>0</v>
      </c>
      <c r="E20" s="129"/>
      <c r="F20" s="369" t="s">
        <v>243</v>
      </c>
      <c r="G20" s="370"/>
      <c r="H20" s="374" t="s">
        <v>72</v>
      </c>
      <c r="I20" s="375"/>
      <c r="J20" s="376"/>
      <c r="K20" s="193">
        <f>D15-D27</f>
        <v>0</v>
      </c>
      <c r="L20" s="359"/>
      <c r="M20" s="359"/>
      <c r="N20" s="368"/>
      <c r="O20" s="368"/>
      <c r="P20" s="368"/>
    </row>
    <row r="21" spans="1:16" s="115" customFormat="1" ht="44.25" customHeight="1">
      <c r="A21" s="385"/>
      <c r="B21" s="266" t="s">
        <v>240</v>
      </c>
      <c r="C21" s="267">
        <f>'O1'!T6</f>
        <v>0</v>
      </c>
      <c r="D21" s="218"/>
      <c r="E21" s="129"/>
      <c r="F21" s="369" t="s">
        <v>244</v>
      </c>
      <c r="G21" s="370"/>
      <c r="H21" s="365" t="s">
        <v>73</v>
      </c>
      <c r="I21" s="366"/>
      <c r="J21" s="367"/>
      <c r="K21" s="193">
        <f>D15-D20-D24-D25-D26-D27</f>
        <v>0</v>
      </c>
      <c r="L21" s="359"/>
      <c r="M21" s="359"/>
      <c r="N21" s="360"/>
      <c r="O21" s="360"/>
      <c r="P21" s="360"/>
    </row>
    <row r="22" spans="1:16" s="115" customFormat="1" ht="44.25" customHeight="1">
      <c r="A22" s="385"/>
      <c r="B22" s="266" t="s">
        <v>275</v>
      </c>
      <c r="C22" s="267">
        <f>'O1'!T35</f>
        <v>0</v>
      </c>
      <c r="D22" s="218"/>
      <c r="E22" s="129"/>
      <c r="F22" s="369" t="s">
        <v>68</v>
      </c>
      <c r="G22" s="370"/>
      <c r="H22" s="365" t="s">
        <v>70</v>
      </c>
      <c r="I22" s="366"/>
      <c r="J22" s="367"/>
      <c r="K22" s="194">
        <f>IF((D15+D19)&gt;0,K21/(D15+D19),0)</f>
        <v>0</v>
      </c>
      <c r="L22" s="359"/>
      <c r="M22" s="359"/>
      <c r="N22" s="360"/>
      <c r="O22" s="360"/>
      <c r="P22" s="360"/>
    </row>
    <row r="23" spans="1:16" s="115" customFormat="1" ht="44.25" customHeight="1">
      <c r="A23" s="386"/>
      <c r="B23" s="266" t="s">
        <v>241</v>
      </c>
      <c r="C23" s="267">
        <f>'O1'!T59</f>
        <v>0</v>
      </c>
      <c r="D23" s="218"/>
      <c r="E23" s="129"/>
      <c r="F23" s="369" t="s">
        <v>245</v>
      </c>
      <c r="G23" s="370"/>
      <c r="H23" s="365" t="s">
        <v>69</v>
      </c>
      <c r="I23" s="366"/>
      <c r="J23" s="367"/>
      <c r="K23" s="193">
        <f>K21+D20</f>
        <v>0</v>
      </c>
      <c r="L23" s="359"/>
      <c r="M23" s="359"/>
      <c r="N23" s="360"/>
      <c r="O23" s="360"/>
      <c r="P23" s="360"/>
    </row>
    <row r="24" spans="1:18" s="115" customFormat="1" ht="44.25" customHeight="1">
      <c r="A24" s="160" t="s">
        <v>40</v>
      </c>
      <c r="B24" s="363" t="s">
        <v>259</v>
      </c>
      <c r="C24" s="364"/>
      <c r="D24" s="217">
        <f>'O5'!L3</f>
        <v>0</v>
      </c>
      <c r="E24" s="128"/>
      <c r="F24" s="233"/>
      <c r="L24" s="131"/>
      <c r="M24" s="131"/>
      <c r="N24" s="131"/>
      <c r="O24" s="131"/>
      <c r="P24" s="131"/>
      <c r="Q24" s="131"/>
      <c r="R24" s="131"/>
    </row>
    <row r="25" spans="1:18" s="115" customFormat="1" ht="44.25" customHeight="1" thickBot="1">
      <c r="A25" s="160" t="s">
        <v>41</v>
      </c>
      <c r="B25" s="363" t="s">
        <v>42</v>
      </c>
      <c r="C25" s="364"/>
      <c r="D25" s="217">
        <f>'O6'!I3</f>
        <v>0</v>
      </c>
      <c r="E25" s="128"/>
      <c r="F25" s="233"/>
      <c r="L25" s="131"/>
      <c r="M25" s="131"/>
      <c r="N25" s="131"/>
      <c r="O25" s="131"/>
      <c r="P25" s="131"/>
      <c r="Q25" s="131"/>
      <c r="R25" s="131"/>
    </row>
    <row r="26" spans="1:18" s="115" customFormat="1" ht="44.25" customHeight="1">
      <c r="A26" s="160" t="s">
        <v>43</v>
      </c>
      <c r="B26" s="363" t="s">
        <v>260</v>
      </c>
      <c r="C26" s="364"/>
      <c r="D26" s="217">
        <f>'O7'!K4</f>
        <v>0</v>
      </c>
      <c r="E26" s="128"/>
      <c r="F26" s="128"/>
      <c r="G26" s="371" t="s">
        <v>50</v>
      </c>
      <c r="H26" s="372"/>
      <c r="I26" s="372"/>
      <c r="J26" s="372"/>
      <c r="K26" s="373"/>
      <c r="L26" s="352"/>
      <c r="M26" s="352"/>
      <c r="N26" s="352"/>
      <c r="O26" s="352"/>
      <c r="P26" s="352"/>
      <c r="Q26" s="131"/>
      <c r="R26" s="131"/>
    </row>
    <row r="27" spans="1:18" s="115" customFormat="1" ht="44.25" customHeight="1">
      <c r="A27" s="160" t="s">
        <v>44</v>
      </c>
      <c r="B27" s="363" t="s">
        <v>45</v>
      </c>
      <c r="C27" s="364"/>
      <c r="D27" s="217">
        <f>'O8'!L3</f>
        <v>0</v>
      </c>
      <c r="E27" s="128"/>
      <c r="G27" s="192">
        <f>IF(K20&gt;L8,"No aplica Anexo I, ver Anexo II","")</f>
      </c>
      <c r="H27" s="131"/>
      <c r="I27" s="131"/>
      <c r="J27" s="131"/>
      <c r="K27" s="164"/>
      <c r="L27" s="162"/>
      <c r="M27" s="162"/>
      <c r="N27" s="162"/>
      <c r="O27" s="162"/>
      <c r="P27" s="162"/>
      <c r="Q27" s="131"/>
      <c r="R27" s="131"/>
    </row>
    <row r="28" spans="7:18" s="115" customFormat="1" ht="44.25" customHeight="1">
      <c r="G28" s="161" t="str">
        <f>IF(K20&lt;$L$7,"No se supera el umbral de consumo para esta actividad",0)</f>
        <v>No se supera el umbral de consumo para esta actividad</v>
      </c>
      <c r="H28" s="162"/>
      <c r="I28" s="162"/>
      <c r="J28" s="162"/>
      <c r="K28" s="163"/>
      <c r="L28" s="162"/>
      <c r="M28" s="162"/>
      <c r="N28" s="162"/>
      <c r="O28" s="162"/>
      <c r="P28" s="162"/>
      <c r="Q28" s="131"/>
      <c r="R28" s="131"/>
    </row>
    <row r="29" spans="7:18" s="115" customFormat="1" ht="44.25" customHeight="1">
      <c r="G29" s="161" t="str">
        <f>IF(K20=0,"No se han introducido datos de consumo","")</f>
        <v>No se han introducido datos de consumo</v>
      </c>
      <c r="H29" s="162"/>
      <c r="I29" s="162"/>
      <c r="J29" s="162"/>
      <c r="K29" s="163"/>
      <c r="L29" s="165"/>
      <c r="M29" s="131"/>
      <c r="N29" s="166"/>
      <c r="O29" s="131"/>
      <c r="P29" s="131"/>
      <c r="Q29" s="131"/>
      <c r="R29" s="131"/>
    </row>
    <row r="30" spans="1:18" s="115" customFormat="1" ht="44.25" customHeight="1">
      <c r="A30" s="189"/>
      <c r="B30" s="189"/>
      <c r="C30" s="190"/>
      <c r="G30" s="261" t="s">
        <v>51</v>
      </c>
      <c r="H30" s="131"/>
      <c r="I30" s="258">
        <f>IF(D20&gt;0,IF(SUM('O1'!$W7:'O1'!$W321)&gt;=1,"NO",IF(SUM('O1'!X55:X115)&gt;=1,0,"SI")),0)</f>
        <v>0</v>
      </c>
      <c r="J30" s="361" t="str">
        <f>IF(D20=0,"No hay datos de emisiones canalizadas",IF(SUM('O1'!X42:X92)&gt;=1,"cumplimiento de canalizadas no evaluado",0))</f>
        <v>No hay datos de emisiones canalizadas</v>
      </c>
      <c r="K30" s="362"/>
      <c r="L30" s="165"/>
      <c r="M30" s="131"/>
      <c r="N30" s="166"/>
      <c r="O30" s="131"/>
      <c r="P30" s="131"/>
      <c r="Q30" s="131"/>
      <c r="R30" s="131"/>
    </row>
    <row r="31" spans="1:18" s="115" customFormat="1" ht="44.25" customHeight="1" thickBot="1">
      <c r="A31" s="349" t="s">
        <v>252</v>
      </c>
      <c r="B31" s="350"/>
      <c r="C31" s="351"/>
      <c r="D31" s="260">
        <v>0.25</v>
      </c>
      <c r="G31" s="262" t="s">
        <v>52</v>
      </c>
      <c r="H31" s="132"/>
      <c r="I31" s="259">
        <f>IF(K22&gt;0,IF(K22&gt;D31,"NO","SI"),"")</f>
      </c>
      <c r="J31" s="357" t="str">
        <f>IF(K21=0,"no hay datos",IF(K22&lt;0,"error datos, las emisiones difusas no pueden ser negativas",""))</f>
        <v>no hay datos</v>
      </c>
      <c r="K31" s="358"/>
      <c r="L31" s="165"/>
      <c r="M31" s="131"/>
      <c r="N31" s="166"/>
      <c r="O31" s="131"/>
      <c r="P31" s="131"/>
      <c r="Q31" s="131"/>
      <c r="R31" s="131"/>
    </row>
    <row r="32" spans="1:18" s="115" customFormat="1" ht="15" customHeight="1" thickBot="1">
      <c r="A32" s="256"/>
      <c r="B32" s="256"/>
      <c r="C32" s="257"/>
      <c r="D32" s="132"/>
      <c r="E32" s="132"/>
      <c r="F32" s="132"/>
      <c r="G32" s="132"/>
      <c r="H32" s="132"/>
      <c r="I32" s="132"/>
      <c r="J32" s="132"/>
      <c r="K32" s="134"/>
      <c r="L32" s="165"/>
      <c r="M32" s="131"/>
      <c r="N32" s="166"/>
      <c r="O32" s="131"/>
      <c r="P32" s="131"/>
      <c r="Q32" s="131"/>
      <c r="R32" s="131"/>
    </row>
    <row r="33" spans="1:18" s="115" customFormat="1" ht="31.5" customHeight="1">
      <c r="A33" s="254" t="s">
        <v>121</v>
      </c>
      <c r="B33" s="128"/>
      <c r="C33" s="128"/>
      <c r="D33" s="128"/>
      <c r="E33" s="128"/>
      <c r="F33" s="128"/>
      <c r="G33" s="128"/>
      <c r="H33" s="128"/>
      <c r="I33" s="128"/>
      <c r="J33" s="255"/>
      <c r="K33" s="128"/>
      <c r="L33" s="165"/>
      <c r="M33" s="131"/>
      <c r="N33" s="166"/>
      <c r="O33" s="167"/>
      <c r="P33" s="131"/>
      <c r="Q33" s="131"/>
      <c r="R33" s="131"/>
    </row>
    <row r="34" spans="1:18" s="115" customFormat="1" ht="31.5" customHeight="1">
      <c r="A34" s="149"/>
      <c r="B34" s="128" t="s">
        <v>122</v>
      </c>
      <c r="C34" s="128"/>
      <c r="D34" s="396"/>
      <c r="E34" s="397"/>
      <c r="F34" s="397"/>
      <c r="G34" s="397"/>
      <c r="H34" s="397"/>
      <c r="I34" s="397"/>
      <c r="J34" s="397"/>
      <c r="K34" s="397"/>
      <c r="L34" s="131"/>
      <c r="M34" s="131"/>
      <c r="N34" s="131"/>
      <c r="O34" s="131"/>
      <c r="P34" s="131"/>
      <c r="Q34" s="131"/>
      <c r="R34" s="131"/>
    </row>
    <row r="35" spans="1:18" s="130" customFormat="1" ht="31.5" customHeight="1" thickBot="1">
      <c r="A35" s="135"/>
      <c r="B35" s="150" t="s">
        <v>123</v>
      </c>
      <c r="C35" s="150"/>
      <c r="D35" s="396"/>
      <c r="E35" s="398"/>
      <c r="F35" s="150" t="s">
        <v>124</v>
      </c>
      <c r="G35" s="396"/>
      <c r="H35" s="397"/>
      <c r="I35" s="397"/>
      <c r="J35" s="397"/>
      <c r="K35" s="397"/>
      <c r="L35" s="128"/>
      <c r="M35" s="128"/>
      <c r="N35" s="128"/>
      <c r="O35" s="128"/>
      <c r="P35" s="128"/>
      <c r="Q35" s="128"/>
      <c r="R35" s="128"/>
    </row>
    <row r="36" spans="1:11" ht="31.5" customHeight="1" thickBot="1">
      <c r="A36" s="263" t="s">
        <v>262</v>
      </c>
      <c r="B36" s="235"/>
      <c r="C36" s="236"/>
      <c r="D36" s="237"/>
      <c r="E36" s="238"/>
      <c r="F36" s="238"/>
      <c r="G36" s="237"/>
      <c r="H36" s="238"/>
      <c r="I36" s="238"/>
      <c r="J36" s="238"/>
      <c r="K36" s="239"/>
    </row>
    <row r="37" spans="1:11" ht="31.5" customHeight="1">
      <c r="A37" s="393" t="s">
        <v>105</v>
      </c>
      <c r="B37" s="394"/>
      <c r="C37" s="394"/>
      <c r="D37" s="394"/>
      <c r="E37" s="394"/>
      <c r="F37" s="394"/>
      <c r="G37" s="394"/>
      <c r="H37" s="394"/>
      <c r="I37" s="394"/>
      <c r="J37" s="394"/>
      <c r="K37" s="395"/>
    </row>
    <row r="38" spans="1:11" ht="31.5" customHeight="1">
      <c r="A38" s="240" t="s">
        <v>3</v>
      </c>
      <c r="B38" s="241"/>
      <c r="C38" s="242"/>
      <c r="D38" s="243"/>
      <c r="E38" s="243"/>
      <c r="F38" s="244"/>
      <c r="G38" s="245" t="s">
        <v>263</v>
      </c>
      <c r="H38" s="246"/>
      <c r="I38" s="247"/>
      <c r="J38" s="247"/>
      <c r="K38" s="248"/>
    </row>
    <row r="39" spans="1:11" ht="31.5" customHeight="1">
      <c r="A39" s="249"/>
      <c r="B39" s="250"/>
      <c r="C39" s="250"/>
      <c r="D39" s="250"/>
      <c r="E39" s="250"/>
      <c r="F39" s="250"/>
      <c r="G39" s="250"/>
      <c r="H39" s="251"/>
      <c r="I39" s="252"/>
      <c r="J39" s="252"/>
      <c r="K39" s="253"/>
    </row>
  </sheetData>
  <sheetProtection/>
  <mergeCells count="54">
    <mergeCell ref="A37:K37"/>
    <mergeCell ref="D34:K34"/>
    <mergeCell ref="D35:E35"/>
    <mergeCell ref="G35:K35"/>
    <mergeCell ref="C6:C7"/>
    <mergeCell ref="D6:D7"/>
    <mergeCell ref="B26:C26"/>
    <mergeCell ref="H20:J20"/>
    <mergeCell ref="A6:B7"/>
    <mergeCell ref="A20:A23"/>
    <mergeCell ref="A15:A18"/>
    <mergeCell ref="A4:E4"/>
    <mergeCell ref="G4:J4"/>
    <mergeCell ref="A2:B2"/>
    <mergeCell ref="A3:B3"/>
    <mergeCell ref="E6:K7"/>
    <mergeCell ref="C3:F3"/>
    <mergeCell ref="C12:J12"/>
    <mergeCell ref="B19:C19"/>
    <mergeCell ref="B15:C15"/>
    <mergeCell ref="H15:J15"/>
    <mergeCell ref="C2:K2"/>
    <mergeCell ref="J5:K5"/>
    <mergeCell ref="C11:J11"/>
    <mergeCell ref="G26:K26"/>
    <mergeCell ref="B20:C20"/>
    <mergeCell ref="B24:C24"/>
    <mergeCell ref="H19:J19"/>
    <mergeCell ref="H23:J23"/>
    <mergeCell ref="F22:G22"/>
    <mergeCell ref="F19:G19"/>
    <mergeCell ref="F20:G20"/>
    <mergeCell ref="F21:G21"/>
    <mergeCell ref="H21:J21"/>
    <mergeCell ref="B27:C27"/>
    <mergeCell ref="H22:J22"/>
    <mergeCell ref="L19:M19"/>
    <mergeCell ref="N19:P19"/>
    <mergeCell ref="L20:M20"/>
    <mergeCell ref="N20:P20"/>
    <mergeCell ref="L21:M21"/>
    <mergeCell ref="N21:P21"/>
    <mergeCell ref="B25:C25"/>
    <mergeCell ref="F23:G23"/>
    <mergeCell ref="A31:C31"/>
    <mergeCell ref="L26:P26"/>
    <mergeCell ref="G3:I3"/>
    <mergeCell ref="J3:K3"/>
    <mergeCell ref="J31:K31"/>
    <mergeCell ref="L22:M22"/>
    <mergeCell ref="N22:P22"/>
    <mergeCell ref="L23:M23"/>
    <mergeCell ref="N23:P23"/>
    <mergeCell ref="J30:K30"/>
  </mergeCells>
  <conditionalFormatting sqref="P28 N29:N32 K29 I30:I31">
    <cfRule type="expression" priority="8" dxfId="3" stopIfTrue="1">
      <formula>"NO"</formula>
    </cfRule>
  </conditionalFormatting>
  <conditionalFormatting sqref="K4">
    <cfRule type="expression" priority="3" dxfId="33" stopIfTrue="1">
      <formula>$F$4="SÍ"</formula>
    </cfRule>
  </conditionalFormatting>
  <conditionalFormatting sqref="K4">
    <cfRule type="expression" priority="1" dxfId="33" stopIfTrue="1">
      <formula>$F$5="SÍ"</formula>
    </cfRule>
    <cfRule type="expression" priority="2" dxfId="33" stopIfTrue="1">
      <formula>$F$4="SÍ"</formula>
    </cfRule>
  </conditionalFormatting>
  <dataValidations count="1">
    <dataValidation type="list" allowBlank="1" showInputMessage="1" showErrorMessage="1" sqref="F4">
      <formula1>$M$3:$M$5</formula1>
    </dataValidation>
  </dataValidations>
  <printOptions/>
  <pageMargins left="0.75" right="0.75" top="1" bottom="1" header="0" footer="0"/>
  <pageSetup horizontalDpi="600" verticalDpi="600" orientation="portrait" paperSize="9" scale="47"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
      <c r="A4" s="3"/>
      <c r="B4" s="4"/>
      <c r="C4" s="4"/>
      <c r="D4" s="4"/>
      <c r="E4" s="4"/>
      <c r="F4" s="4"/>
      <c r="G4" s="5"/>
    </row>
    <row r="5" spans="1:7" ht="15">
      <c r="A5" s="6"/>
      <c r="B5" s="2"/>
      <c r="C5" s="2"/>
      <c r="D5" s="2"/>
      <c r="E5" s="2"/>
      <c r="F5" s="2"/>
      <c r="G5" s="7"/>
    </row>
    <row r="6" spans="1:7" ht="15">
      <c r="A6" s="6"/>
      <c r="B6" s="2"/>
      <c r="C6" s="2"/>
      <c r="D6" s="2"/>
      <c r="E6" s="2"/>
      <c r="F6" s="2"/>
      <c r="G6" s="7"/>
    </row>
    <row r="7" spans="1:7" ht="15">
      <c r="A7" s="6"/>
      <c r="B7" s="2"/>
      <c r="C7" s="2"/>
      <c r="D7" s="2"/>
      <c r="E7" s="2"/>
      <c r="F7" s="2"/>
      <c r="G7" s="7"/>
    </row>
    <row r="8" spans="1:7" ht="15">
      <c r="A8" s="6"/>
      <c r="B8" s="2"/>
      <c r="C8" s="2"/>
      <c r="D8" s="2"/>
      <c r="E8" s="2"/>
      <c r="F8" s="2"/>
      <c r="G8" s="7"/>
    </row>
    <row r="9" spans="1:7" ht="15">
      <c r="A9" s="6"/>
      <c r="B9" s="2"/>
      <c r="C9" s="2"/>
      <c r="D9" s="2"/>
      <c r="E9" s="2"/>
      <c r="F9" s="2"/>
      <c r="G9" s="7"/>
    </row>
    <row r="10" spans="1:7" ht="15">
      <c r="A10" s="6"/>
      <c r="B10" s="2"/>
      <c r="C10" s="2"/>
      <c r="D10" s="2"/>
      <c r="E10" s="2"/>
      <c r="F10" s="2"/>
      <c r="G10" s="7"/>
    </row>
    <row r="11" spans="1:7" ht="15">
      <c r="A11" s="6"/>
      <c r="B11" s="2"/>
      <c r="C11" s="2"/>
      <c r="D11" s="2"/>
      <c r="E11" s="2"/>
      <c r="F11" s="2"/>
      <c r="G11" s="7"/>
    </row>
    <row r="12" spans="1:7" ht="15">
      <c r="A12" s="6"/>
      <c r="B12" s="2"/>
      <c r="C12" s="2"/>
      <c r="D12" s="2"/>
      <c r="E12" s="2"/>
      <c r="F12" s="2"/>
      <c r="G12" s="7"/>
    </row>
    <row r="13" spans="1:7" ht="15">
      <c r="A13" s="6"/>
      <c r="B13" s="2"/>
      <c r="C13" s="2"/>
      <c r="D13" s="2"/>
      <c r="E13" s="2"/>
      <c r="F13" s="2"/>
      <c r="G13" s="7"/>
    </row>
    <row r="14" spans="1:7" ht="15">
      <c r="A14" s="6"/>
      <c r="B14" s="2"/>
      <c r="C14" s="2"/>
      <c r="D14" s="2"/>
      <c r="E14" s="2"/>
      <c r="F14" s="2"/>
      <c r="G14" s="7"/>
    </row>
    <row r="15" spans="1:7" ht="15">
      <c r="A15" s="6"/>
      <c r="B15" s="2"/>
      <c r="C15" s="2"/>
      <c r="D15" s="2"/>
      <c r="E15" s="2"/>
      <c r="F15" s="2"/>
      <c r="G15" s="7"/>
    </row>
    <row r="16" spans="1:7" ht="15">
      <c r="A16" s="6"/>
      <c r="B16" s="2"/>
      <c r="C16" s="2"/>
      <c r="D16" s="2"/>
      <c r="E16" s="2"/>
      <c r="F16" s="2"/>
      <c r="G16" s="7"/>
    </row>
    <row r="17" spans="1:7" ht="15">
      <c r="A17" s="6"/>
      <c r="B17" s="2"/>
      <c r="C17" s="2"/>
      <c r="D17" s="2"/>
      <c r="E17" s="2"/>
      <c r="F17" s="2"/>
      <c r="G17" s="7"/>
    </row>
    <row r="18" spans="1:7" ht="15">
      <c r="A18" s="6"/>
      <c r="B18" s="2"/>
      <c r="C18" s="2"/>
      <c r="D18" s="2"/>
      <c r="E18" s="2"/>
      <c r="F18" s="2"/>
      <c r="G18" s="7"/>
    </row>
    <row r="19" spans="1:7" ht="15">
      <c r="A19" s="6"/>
      <c r="B19" s="2"/>
      <c r="C19" s="2"/>
      <c r="D19" s="2"/>
      <c r="E19" s="2"/>
      <c r="F19" s="2"/>
      <c r="G19" s="7"/>
    </row>
    <row r="20" spans="1:7" ht="15">
      <c r="A20" s="6"/>
      <c r="B20" s="2"/>
      <c r="C20" s="2"/>
      <c r="D20" s="2"/>
      <c r="E20" s="2"/>
      <c r="F20" s="2"/>
      <c r="G20" s="7"/>
    </row>
    <row r="21" spans="1:7" ht="16.5">
      <c r="A21" s="6"/>
      <c r="B21" s="10"/>
      <c r="C21" s="2"/>
      <c r="D21" s="2"/>
      <c r="E21" s="2"/>
      <c r="F21" s="2"/>
      <c r="G21" s="7"/>
    </row>
    <row r="22" spans="1:7" ht="15">
      <c r="A22" s="6"/>
      <c r="B22" s="2"/>
      <c r="C22" s="2"/>
      <c r="D22" s="2"/>
      <c r="E22" s="2"/>
      <c r="F22" s="2"/>
      <c r="G22" s="7"/>
    </row>
    <row r="23" spans="1:7" ht="15">
      <c r="A23" s="6"/>
      <c r="B23" s="2"/>
      <c r="C23" s="2"/>
      <c r="D23" s="2"/>
      <c r="E23" s="2"/>
      <c r="F23" s="2"/>
      <c r="G23" s="7"/>
    </row>
    <row r="24" spans="1:7" ht="15.75" thickBot="1">
      <c r="A24" s="8"/>
      <c r="B24" s="1"/>
      <c r="C24" s="1"/>
      <c r="D24" s="1"/>
      <c r="E24" s="1"/>
      <c r="F24" s="1"/>
      <c r="G24" s="9"/>
    </row>
    <row r="25" ht="17.25" thickBot="1">
      <c r="A25" s="12" t="s">
        <v>20</v>
      </c>
    </row>
    <row r="26" spans="1:7" ht="15">
      <c r="A26" s="3" t="e">
        <f>#REF!</f>
        <v>#REF!</v>
      </c>
      <c r="B26" s="4"/>
      <c r="C26" s="4"/>
      <c r="D26" s="4"/>
      <c r="E26" s="4"/>
      <c r="F26" s="4"/>
      <c r="G26" s="5"/>
    </row>
    <row r="27" spans="1:7" ht="15.75" thickBot="1">
      <c r="A27" s="8"/>
      <c r="B27" s="1"/>
      <c r="C27" s="1"/>
      <c r="D27" s="1"/>
      <c r="E27" s="1"/>
      <c r="F27" s="1"/>
      <c r="G27" s="9"/>
    </row>
    <row r="28" ht="15.75" thickBot="1"/>
    <row r="29" spans="1:7" ht="15">
      <c r="A29" s="3"/>
      <c r="B29" s="4"/>
      <c r="C29" s="4"/>
      <c r="D29" s="4"/>
      <c r="E29" s="4"/>
      <c r="F29" s="4"/>
      <c r="G29" s="5"/>
    </row>
    <row r="30" spans="1:7" ht="15.7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2:P29"/>
  <sheetViews>
    <sheetView showGridLines="0" tabSelected="1" view="pageBreakPreview" zoomScale="70" zoomScaleNormal="50" zoomScaleSheetLayoutView="70" zoomScalePageLayoutView="0" workbookViewId="0" topLeftCell="A1">
      <selection activeCell="A1" sqref="A1"/>
    </sheetView>
  </sheetViews>
  <sheetFormatPr defaultColWidth="11.00390625" defaultRowHeight="15"/>
  <cols>
    <col min="1" max="1" width="3.125" style="0" bestFit="1" customWidth="1"/>
  </cols>
  <sheetData>
    <row r="2" ht="60" customHeight="1">
      <c r="M2" s="65"/>
    </row>
    <row r="3" spans="2:16" ht="29.25" customHeight="1">
      <c r="B3" s="299" t="s">
        <v>78</v>
      </c>
      <c r="C3" s="299"/>
      <c r="D3" s="299"/>
      <c r="E3" s="299"/>
      <c r="F3" s="299"/>
      <c r="G3" s="299"/>
      <c r="H3" s="299"/>
      <c r="I3" s="299"/>
      <c r="J3" s="299"/>
      <c r="K3" s="299"/>
      <c r="L3" s="299"/>
      <c r="M3" s="299"/>
      <c r="N3" s="299"/>
      <c r="O3" s="299"/>
      <c r="P3" s="299"/>
    </row>
    <row r="4" spans="1:16" ht="36.75" customHeight="1">
      <c r="A4" s="151"/>
      <c r="B4" s="299"/>
      <c r="C4" s="299"/>
      <c r="D4" s="299"/>
      <c r="E4" s="299"/>
      <c r="F4" s="299"/>
      <c r="G4" s="299"/>
      <c r="H4" s="299"/>
      <c r="I4" s="299"/>
      <c r="J4" s="299"/>
      <c r="K4" s="299"/>
      <c r="L4" s="299"/>
      <c r="M4" s="299"/>
      <c r="N4" s="299"/>
      <c r="O4" s="299"/>
      <c r="P4" s="299"/>
    </row>
    <row r="5" spans="2:13" ht="19.5">
      <c r="B5" s="57"/>
      <c r="C5" s="57"/>
      <c r="D5" s="57"/>
      <c r="E5" s="57"/>
      <c r="F5" s="57"/>
      <c r="G5" s="57"/>
      <c r="H5" s="57"/>
      <c r="M5" s="65"/>
    </row>
    <row r="6" spans="1:16" ht="24.75" customHeight="1">
      <c r="A6" s="120"/>
      <c r="B6" s="159">
        <v>6</v>
      </c>
      <c r="C6" s="159" t="s">
        <v>90</v>
      </c>
      <c r="D6" s="298" t="s">
        <v>126</v>
      </c>
      <c r="E6" s="298"/>
      <c r="F6" s="298"/>
      <c r="G6" s="298"/>
      <c r="H6" s="298"/>
      <c r="I6" s="298"/>
      <c r="J6" s="298"/>
      <c r="K6" s="298"/>
      <c r="L6" s="298"/>
      <c r="M6" s="298"/>
      <c r="N6" s="298"/>
      <c r="O6" s="298"/>
      <c r="P6" s="298"/>
    </row>
    <row r="7" spans="1:13" ht="16.5" customHeight="1">
      <c r="A7" s="152"/>
      <c r="B7" s="152"/>
      <c r="C7" s="152"/>
      <c r="D7" s="152"/>
      <c r="E7" s="152"/>
      <c r="F7" s="152"/>
      <c r="G7" s="152"/>
      <c r="H7" s="152"/>
      <c r="I7" s="152"/>
      <c r="M7" s="65"/>
    </row>
    <row r="8" spans="1:16" ht="24.75" customHeight="1">
      <c r="A8" s="152"/>
      <c r="B8" s="299" t="s">
        <v>125</v>
      </c>
      <c r="C8" s="299"/>
      <c r="D8" s="299"/>
      <c r="E8" s="299"/>
      <c r="F8" s="299"/>
      <c r="G8" s="299"/>
      <c r="H8" s="299"/>
      <c r="I8" s="299"/>
      <c r="J8" s="299"/>
      <c r="K8" s="299"/>
      <c r="L8" s="299"/>
      <c r="M8" s="299"/>
      <c r="N8" s="299"/>
      <c r="O8" s="299"/>
      <c r="P8" s="299"/>
    </row>
    <row r="9" spans="2:13" ht="18">
      <c r="B9" s="53"/>
      <c r="C9" s="53"/>
      <c r="D9" s="53"/>
      <c r="E9" s="53"/>
      <c r="F9" s="53"/>
      <c r="G9" s="53"/>
      <c r="H9" s="53"/>
      <c r="M9" s="65"/>
    </row>
    <row r="10" spans="1:13" ht="16.5" customHeight="1">
      <c r="A10" s="158" t="s">
        <v>90</v>
      </c>
      <c r="B10" s="297" t="s">
        <v>95</v>
      </c>
      <c r="C10" s="297"/>
      <c r="D10" s="297"/>
      <c r="E10" s="297"/>
      <c r="F10" s="297"/>
      <c r="G10" s="297"/>
      <c r="H10" s="297"/>
      <c r="I10" s="297"/>
      <c r="J10" s="297"/>
      <c r="K10" s="297"/>
      <c r="L10" s="297"/>
      <c r="M10" s="65"/>
    </row>
    <row r="11" spans="1:16" ht="53.25" customHeight="1">
      <c r="A11" s="158" t="s">
        <v>90</v>
      </c>
      <c r="B11" s="297" t="s">
        <v>92</v>
      </c>
      <c r="C11" s="297"/>
      <c r="D11" s="297"/>
      <c r="E11" s="297"/>
      <c r="F11" s="297"/>
      <c r="G11" s="297"/>
      <c r="H11" s="297"/>
      <c r="I11" s="297"/>
      <c r="J11" s="297"/>
      <c r="K11" s="297"/>
      <c r="L11" s="297"/>
      <c r="M11" s="297"/>
      <c r="N11" s="297"/>
      <c r="O11" s="297"/>
      <c r="P11" s="297"/>
    </row>
    <row r="12" spans="1:16" ht="22.5">
      <c r="A12" s="158" t="s">
        <v>90</v>
      </c>
      <c r="B12" s="300" t="s">
        <v>239</v>
      </c>
      <c r="C12" s="300"/>
      <c r="D12" s="300"/>
      <c r="E12" s="300"/>
      <c r="F12" s="300"/>
      <c r="G12" s="300"/>
      <c r="H12" s="300"/>
      <c r="I12" s="300"/>
      <c r="J12" s="300"/>
      <c r="K12" s="300"/>
      <c r="L12" s="300"/>
      <c r="M12" s="300"/>
      <c r="N12" s="300"/>
      <c r="O12" s="300"/>
      <c r="P12" s="300"/>
    </row>
    <row r="13" spans="1:16" ht="37.5" customHeight="1">
      <c r="A13" s="158" t="s">
        <v>90</v>
      </c>
      <c r="B13" s="297" t="s">
        <v>276</v>
      </c>
      <c r="C13" s="297"/>
      <c r="D13" s="297"/>
      <c r="E13" s="297"/>
      <c r="F13" s="297"/>
      <c r="G13" s="297"/>
      <c r="H13" s="297"/>
      <c r="I13" s="297"/>
      <c r="J13" s="297"/>
      <c r="K13" s="297"/>
      <c r="L13" s="297"/>
      <c r="M13" s="297"/>
      <c r="N13" s="297"/>
      <c r="O13" s="297"/>
      <c r="P13" s="297"/>
    </row>
    <row r="14" spans="1:13" ht="22.5">
      <c r="A14" s="158" t="s">
        <v>90</v>
      </c>
      <c r="B14" s="297" t="s">
        <v>93</v>
      </c>
      <c r="C14" s="297"/>
      <c r="D14" s="297"/>
      <c r="E14" s="297"/>
      <c r="F14" s="297"/>
      <c r="G14" s="297"/>
      <c r="H14" s="297"/>
      <c r="I14" s="297"/>
      <c r="J14" s="297"/>
      <c r="K14" s="297"/>
      <c r="L14" s="297"/>
      <c r="M14" s="65"/>
    </row>
    <row r="15" spans="1:13" ht="22.5">
      <c r="A15" s="158" t="s">
        <v>90</v>
      </c>
      <c r="B15" s="116" t="s">
        <v>89</v>
      </c>
      <c r="C15" s="116"/>
      <c r="D15" s="116"/>
      <c r="E15" s="116"/>
      <c r="F15" s="116"/>
      <c r="G15" s="116"/>
      <c r="H15" s="116"/>
      <c r="I15" s="116"/>
      <c r="J15" s="116"/>
      <c r="K15" s="116"/>
      <c r="L15" s="116"/>
      <c r="M15" s="97"/>
    </row>
    <row r="16" spans="1:13" ht="15.75" customHeight="1">
      <c r="A16" s="158"/>
      <c r="B16" s="117" t="s">
        <v>90</v>
      </c>
      <c r="C16" s="297" t="s">
        <v>94</v>
      </c>
      <c r="D16" s="297"/>
      <c r="E16" s="297"/>
      <c r="F16" s="297"/>
      <c r="G16" s="297"/>
      <c r="H16" s="297"/>
      <c r="I16" s="297"/>
      <c r="J16" s="297"/>
      <c r="K16" s="297"/>
      <c r="L16" s="297"/>
      <c r="M16" s="97"/>
    </row>
    <row r="17" spans="1:13" ht="22.5">
      <c r="A17" s="158"/>
      <c r="B17" s="117" t="s">
        <v>90</v>
      </c>
      <c r="C17" s="116" t="s">
        <v>113</v>
      </c>
      <c r="D17" s="116"/>
      <c r="E17" s="116"/>
      <c r="F17" s="116"/>
      <c r="G17" s="116"/>
      <c r="H17" s="116"/>
      <c r="I17" s="116"/>
      <c r="J17" s="116"/>
      <c r="K17" s="116"/>
      <c r="L17" s="116"/>
      <c r="M17" s="65"/>
    </row>
    <row r="18" spans="1:13" ht="22.5">
      <c r="A18" s="158"/>
      <c r="B18" s="116"/>
      <c r="C18" s="116"/>
      <c r="D18" s="116"/>
      <c r="E18" s="116"/>
      <c r="F18" s="116"/>
      <c r="G18" s="116"/>
      <c r="H18" s="116"/>
      <c r="I18" s="116"/>
      <c r="J18" s="116"/>
      <c r="K18" s="116"/>
      <c r="L18" s="116"/>
      <c r="M18" s="98"/>
    </row>
    <row r="19" spans="1:13" ht="22.5">
      <c r="A19" s="158" t="s">
        <v>90</v>
      </c>
      <c r="B19" s="116" t="s">
        <v>111</v>
      </c>
      <c r="C19" s="116"/>
      <c r="D19" s="116"/>
      <c r="E19" s="116"/>
      <c r="F19" s="116"/>
      <c r="G19" s="116"/>
      <c r="H19" s="116"/>
      <c r="I19" s="116"/>
      <c r="J19" s="116"/>
      <c r="K19" s="116"/>
      <c r="L19" s="116"/>
      <c r="M19" s="65"/>
    </row>
    <row r="20" spans="1:13" ht="22.5">
      <c r="A20" s="158"/>
      <c r="B20" s="117" t="s">
        <v>90</v>
      </c>
      <c r="C20" s="116" t="s">
        <v>96</v>
      </c>
      <c r="D20" s="116"/>
      <c r="E20" s="116"/>
      <c r="F20" s="116"/>
      <c r="G20" s="116"/>
      <c r="H20" s="116"/>
      <c r="I20" s="116"/>
      <c r="J20" s="116"/>
      <c r="K20" s="116"/>
      <c r="L20" s="116"/>
      <c r="M20" s="65"/>
    </row>
    <row r="21" spans="1:13" ht="22.5">
      <c r="A21" s="158"/>
      <c r="B21" s="117" t="s">
        <v>90</v>
      </c>
      <c r="C21" s="116" t="s">
        <v>91</v>
      </c>
      <c r="D21" s="116"/>
      <c r="E21" s="116"/>
      <c r="F21" s="116"/>
      <c r="G21" s="116"/>
      <c r="H21" s="116"/>
      <c r="I21" s="116"/>
      <c r="J21" s="116"/>
      <c r="K21" s="116"/>
      <c r="L21" s="116"/>
      <c r="M21" s="65"/>
    </row>
    <row r="22" spans="1:13" ht="22.5">
      <c r="A22" s="158"/>
      <c r="B22" s="118"/>
      <c r="C22" s="119"/>
      <c r="D22" s="119"/>
      <c r="E22" s="119"/>
      <c r="F22" s="119"/>
      <c r="G22" s="119"/>
      <c r="H22" s="119"/>
      <c r="I22" s="119"/>
      <c r="J22" s="119"/>
      <c r="K22" s="119"/>
      <c r="L22" s="119"/>
      <c r="M22" s="65"/>
    </row>
    <row r="23" spans="1:13" ht="22.5">
      <c r="A23" s="158" t="s">
        <v>90</v>
      </c>
      <c r="B23" s="116" t="s">
        <v>106</v>
      </c>
      <c r="M23" s="65"/>
    </row>
    <row r="24" spans="2:13" ht="16.5">
      <c r="B24" s="117" t="s">
        <v>90</v>
      </c>
      <c r="C24" s="136" t="s">
        <v>107</v>
      </c>
      <c r="D24" s="136"/>
      <c r="E24" s="136"/>
      <c r="F24" s="136"/>
      <c r="G24" s="136"/>
      <c r="H24" s="136"/>
      <c r="I24" s="136"/>
      <c r="J24" s="136"/>
      <c r="K24" s="136"/>
      <c r="M24" s="65"/>
    </row>
    <row r="25" spans="2:13" ht="16.5">
      <c r="B25" s="117" t="s">
        <v>90</v>
      </c>
      <c r="C25" s="136" t="s">
        <v>108</v>
      </c>
      <c r="D25" s="136"/>
      <c r="E25" s="136"/>
      <c r="F25" s="136"/>
      <c r="G25" s="136"/>
      <c r="H25" s="136"/>
      <c r="I25" s="136"/>
      <c r="J25" s="136"/>
      <c r="K25" s="136"/>
      <c r="M25" s="65"/>
    </row>
    <row r="26" spans="2:13" ht="16.5">
      <c r="B26" s="117" t="s">
        <v>90</v>
      </c>
      <c r="C26" s="136" t="s">
        <v>109</v>
      </c>
      <c r="D26" s="136"/>
      <c r="E26" s="136"/>
      <c r="F26" s="136"/>
      <c r="G26" s="136"/>
      <c r="H26" s="136"/>
      <c r="I26" s="136"/>
      <c r="J26" s="136"/>
      <c r="K26" s="136"/>
      <c r="M26" s="65"/>
    </row>
    <row r="27" spans="2:13" ht="15">
      <c r="B27" s="117" t="s">
        <v>90</v>
      </c>
      <c r="C27" s="136" t="s">
        <v>110</v>
      </c>
      <c r="D27" s="136"/>
      <c r="E27" s="136"/>
      <c r="F27" s="136"/>
      <c r="G27" s="136"/>
      <c r="H27" s="136"/>
      <c r="I27" s="136"/>
      <c r="J27" s="136"/>
      <c r="K27" s="136"/>
      <c r="M27" s="136"/>
    </row>
    <row r="28" spans="2:13" ht="15">
      <c r="B28" s="117" t="s">
        <v>90</v>
      </c>
      <c r="C28" s="116" t="s">
        <v>114</v>
      </c>
      <c r="D28" s="116"/>
      <c r="E28" s="116"/>
      <c r="F28" s="116"/>
      <c r="G28" s="116"/>
      <c r="H28" s="116"/>
      <c r="I28" s="116"/>
      <c r="J28" s="116"/>
      <c r="K28" s="116"/>
      <c r="M28" s="136"/>
    </row>
    <row r="29" spans="2:13" ht="16.5">
      <c r="B29" s="117" t="s">
        <v>90</v>
      </c>
      <c r="C29" s="116" t="s">
        <v>115</v>
      </c>
      <c r="M29" s="65"/>
    </row>
  </sheetData>
  <sheetProtection/>
  <mergeCells count="9">
    <mergeCell ref="B14:L14"/>
    <mergeCell ref="D6:P6"/>
    <mergeCell ref="B3:P4"/>
    <mergeCell ref="B8:P8"/>
    <mergeCell ref="C16:L16"/>
    <mergeCell ref="B10:L10"/>
    <mergeCell ref="B11:P11"/>
    <mergeCell ref="B12:P12"/>
    <mergeCell ref="B13:P13"/>
  </mergeCells>
  <printOptions/>
  <pageMargins left="0.7" right="0.7" top="0.75" bottom="0.75" header="0.3" footer="0.3"/>
  <pageSetup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codeName="Hoja16"/>
  <dimension ref="A1:O62"/>
  <sheetViews>
    <sheetView showGridLines="0" showZeros="0" view="pageBreakPreview" zoomScale="75" zoomScaleSheetLayoutView="75" zoomScalePageLayoutView="0" workbookViewId="0" topLeftCell="A1">
      <selection activeCell="A1" sqref="A1"/>
    </sheetView>
  </sheetViews>
  <sheetFormatPr defaultColWidth="11.00390625" defaultRowHeight="15"/>
  <cols>
    <col min="1" max="1" width="12.125" style="0" customWidth="1"/>
    <col min="2" max="2" width="22.25390625" style="0" customWidth="1"/>
    <col min="3" max="3" width="15.75390625" style="0" customWidth="1"/>
    <col min="10" max="10" width="13.375" style="0" customWidth="1"/>
    <col min="11" max="11" width="9.625" style="0" customWidth="1"/>
    <col min="12" max="12" width="11.875" style="0" customWidth="1"/>
    <col min="13" max="13" width="16.125" style="0" customWidth="1"/>
    <col min="14" max="14" width="14.625" style="0" customWidth="1"/>
  </cols>
  <sheetData>
    <row r="1" spans="1:15" ht="16.5" customHeight="1">
      <c r="A1" s="2"/>
      <c r="B1" s="2"/>
      <c r="C1" s="2"/>
      <c r="D1" s="2"/>
      <c r="E1" s="2"/>
      <c r="F1" s="2"/>
      <c r="G1" s="2"/>
      <c r="H1" s="2"/>
      <c r="I1" s="2"/>
      <c r="J1" s="2"/>
      <c r="K1" s="2"/>
      <c r="L1" s="2"/>
      <c r="M1" s="2"/>
      <c r="N1" s="2"/>
      <c r="O1" s="2"/>
    </row>
    <row r="2" spans="1:15" s="126" customFormat="1" ht="23.25" thickBot="1">
      <c r="A2" s="221">
        <f>PGD!C2</f>
        <v>0</v>
      </c>
      <c r="B2" s="221"/>
      <c r="C2" s="221"/>
      <c r="D2" s="221"/>
      <c r="E2" s="221"/>
      <c r="F2" s="221"/>
      <c r="G2" s="221"/>
      <c r="H2" s="221"/>
      <c r="I2" s="221"/>
      <c r="J2" s="221"/>
      <c r="K2" s="221"/>
      <c r="L2" s="221"/>
      <c r="M2" s="221" t="s">
        <v>104</v>
      </c>
      <c r="N2" s="221">
        <f>PGD!C5</f>
        <v>0</v>
      </c>
      <c r="O2" s="221"/>
    </row>
    <row r="3" spans="1:15" ht="51" customHeight="1" thickBot="1">
      <c r="A3" s="60" t="s">
        <v>36</v>
      </c>
      <c r="B3" s="305" t="s">
        <v>46</v>
      </c>
      <c r="C3" s="305"/>
      <c r="D3" s="305"/>
      <c r="E3" s="305"/>
      <c r="F3" s="305"/>
      <c r="G3" s="305"/>
      <c r="H3" s="305"/>
      <c r="I3" s="305"/>
      <c r="J3" s="305"/>
      <c r="K3" s="305"/>
      <c r="L3" s="2"/>
      <c r="M3" s="219" t="s">
        <v>47</v>
      </c>
      <c r="N3" s="220">
        <f>N7+N39+N53</f>
        <v>0</v>
      </c>
      <c r="O3" s="107">
        <f>IF(N3=0,"","kg")</f>
      </c>
    </row>
    <row r="4" spans="1:15" ht="16.5" customHeight="1" thickBot="1">
      <c r="A4" s="89"/>
      <c r="B4" s="306"/>
      <c r="C4" s="306"/>
      <c r="D4" s="306"/>
      <c r="E4" s="306"/>
      <c r="F4" s="306"/>
      <c r="G4" s="306"/>
      <c r="H4" s="306"/>
      <c r="I4" s="306"/>
      <c r="J4" s="306"/>
      <c r="K4" s="306"/>
      <c r="L4" s="1"/>
      <c r="M4" s="88"/>
      <c r="N4" s="88"/>
      <c r="O4" s="58"/>
    </row>
    <row r="5" spans="1:11" ht="22.5">
      <c r="A5" s="109" t="s">
        <v>101</v>
      </c>
      <c r="B5" s="22"/>
      <c r="C5" s="22"/>
      <c r="D5" s="22"/>
      <c r="E5" s="22"/>
      <c r="F5" s="22"/>
      <c r="G5" s="22"/>
      <c r="H5" s="22"/>
      <c r="I5" s="22"/>
      <c r="J5" s="22"/>
      <c r="K5" s="22"/>
    </row>
    <row r="6" spans="3:11" ht="15.75" thickBot="1">
      <c r="C6" s="22"/>
      <c r="D6" s="22"/>
      <c r="E6" s="22"/>
      <c r="F6" s="22"/>
      <c r="G6" s="22"/>
      <c r="H6" s="22"/>
      <c r="I6" s="22"/>
      <c r="J6" s="22"/>
      <c r="K6" s="22"/>
    </row>
    <row r="7" spans="1:15" s="22" customFormat="1" ht="20.25" thickBot="1">
      <c r="A7" s="61"/>
      <c r="M7" s="108" t="s">
        <v>35</v>
      </c>
      <c r="N7" s="203">
        <f>SUM(H9:H39)</f>
        <v>0</v>
      </c>
      <c r="O7" s="107">
        <f>IF(N7=0,"","kg")</f>
      </c>
    </row>
    <row r="8" spans="1:10" s="12" customFormat="1" ht="78" customHeight="1">
      <c r="A8" s="62"/>
      <c r="B8" s="197" t="s">
        <v>29</v>
      </c>
      <c r="C8" s="198" t="s">
        <v>97</v>
      </c>
      <c r="D8" s="198" t="s">
        <v>87</v>
      </c>
      <c r="E8" s="198" t="s">
        <v>88</v>
      </c>
      <c r="F8" s="188" t="s">
        <v>32</v>
      </c>
      <c r="G8" s="197" t="s">
        <v>33</v>
      </c>
      <c r="H8" s="302" t="s">
        <v>254</v>
      </c>
      <c r="I8" s="302"/>
      <c r="J8" s="12" t="s">
        <v>102</v>
      </c>
    </row>
    <row r="9" spans="1:14" ht="19.5">
      <c r="A9" s="6"/>
      <c r="B9" s="54"/>
      <c r="C9" s="54"/>
      <c r="D9" s="54"/>
      <c r="E9" s="54"/>
      <c r="F9" s="54"/>
      <c r="G9" s="105"/>
      <c r="H9" s="204">
        <f aca="true" t="shared" si="0" ref="H9:H36">IF(D9-E9+F9&lt;0,"error en los datos introducidos",IF(OR(D9&gt;0,E9&gt;0,F9&gt;0),IF(G9&gt;0,G9*(D9+F9-E9),"error introducir el % de COV"),0))</f>
        <v>0</v>
      </c>
      <c r="I9" s="205"/>
      <c r="J9" s="107">
        <f>IF(H9=0,"","kg")</f>
      </c>
      <c r="N9" s="2"/>
    </row>
    <row r="10" spans="1:14" ht="19.5">
      <c r="A10" s="6"/>
      <c r="B10" s="56"/>
      <c r="C10" s="56"/>
      <c r="D10" s="56"/>
      <c r="E10" s="56"/>
      <c r="F10" s="56"/>
      <c r="G10" s="95"/>
      <c r="H10" s="204">
        <f t="shared" si="0"/>
        <v>0</v>
      </c>
      <c r="I10" s="205"/>
      <c r="J10" s="107">
        <f aca="true" t="shared" si="1" ref="J10:J33">IF(H10=0,"","kg")</f>
      </c>
      <c r="N10" s="2"/>
    </row>
    <row r="11" spans="1:14" ht="19.5">
      <c r="A11" s="6"/>
      <c r="B11" s="56"/>
      <c r="C11" s="56"/>
      <c r="D11" s="56"/>
      <c r="E11" s="56"/>
      <c r="F11" s="56"/>
      <c r="G11" s="95"/>
      <c r="H11" s="204">
        <f t="shared" si="0"/>
        <v>0</v>
      </c>
      <c r="I11" s="205"/>
      <c r="J11" s="107">
        <f t="shared" si="1"/>
      </c>
      <c r="N11" s="2"/>
    </row>
    <row r="12" spans="1:14" ht="19.5">
      <c r="A12" s="6"/>
      <c r="B12" s="56"/>
      <c r="C12" s="56"/>
      <c r="D12" s="56"/>
      <c r="E12" s="56"/>
      <c r="F12" s="56"/>
      <c r="G12" s="101"/>
      <c r="H12" s="204">
        <f t="shared" si="0"/>
        <v>0</v>
      </c>
      <c r="I12" s="205"/>
      <c r="J12" s="107">
        <f t="shared" si="1"/>
      </c>
      <c r="N12" s="2"/>
    </row>
    <row r="13" spans="1:14" ht="19.5">
      <c r="A13" s="6"/>
      <c r="B13" s="56"/>
      <c r="C13" s="56"/>
      <c r="D13" s="56"/>
      <c r="E13" s="56"/>
      <c r="F13" s="56"/>
      <c r="G13" s="96"/>
      <c r="H13" s="204">
        <f t="shared" si="0"/>
        <v>0</v>
      </c>
      <c r="I13" s="205"/>
      <c r="J13" s="107">
        <f t="shared" si="1"/>
      </c>
      <c r="N13" s="2"/>
    </row>
    <row r="14" spans="1:14" ht="19.5">
      <c r="A14" s="6"/>
      <c r="B14" s="56"/>
      <c r="C14" s="56"/>
      <c r="D14" s="56"/>
      <c r="E14" s="56"/>
      <c r="F14" s="56"/>
      <c r="G14" s="96"/>
      <c r="H14" s="204">
        <f t="shared" si="0"/>
        <v>0</v>
      </c>
      <c r="I14" s="205"/>
      <c r="J14" s="107">
        <f t="shared" si="1"/>
      </c>
      <c r="N14" s="2"/>
    </row>
    <row r="15" spans="1:14" ht="19.5">
      <c r="A15" s="6"/>
      <c r="B15" s="56"/>
      <c r="C15" s="56"/>
      <c r="D15" s="56"/>
      <c r="E15" s="56"/>
      <c r="F15" s="56"/>
      <c r="G15" s="96"/>
      <c r="H15" s="204">
        <f t="shared" si="0"/>
        <v>0</v>
      </c>
      <c r="I15" s="205"/>
      <c r="J15" s="107">
        <f t="shared" si="1"/>
      </c>
      <c r="N15" s="2"/>
    </row>
    <row r="16" spans="1:14" ht="19.5">
      <c r="A16" s="6"/>
      <c r="B16" s="56"/>
      <c r="C16" s="56"/>
      <c r="D16" s="56"/>
      <c r="E16" s="56"/>
      <c r="F16" s="56"/>
      <c r="G16" s="96"/>
      <c r="H16" s="204">
        <f t="shared" si="0"/>
        <v>0</v>
      </c>
      <c r="I16" s="205"/>
      <c r="J16" s="107">
        <f t="shared" si="1"/>
      </c>
      <c r="N16" s="2"/>
    </row>
    <row r="17" spans="1:14" ht="19.5">
      <c r="A17" s="6"/>
      <c r="B17" s="56"/>
      <c r="C17" s="56"/>
      <c r="D17" s="56"/>
      <c r="E17" s="56"/>
      <c r="F17" s="56"/>
      <c r="G17" s="96"/>
      <c r="H17" s="204">
        <f t="shared" si="0"/>
        <v>0</v>
      </c>
      <c r="I17" s="205"/>
      <c r="J17" s="107">
        <f t="shared" si="1"/>
      </c>
      <c r="N17" s="2"/>
    </row>
    <row r="18" spans="1:14" ht="19.5">
      <c r="A18" s="6"/>
      <c r="B18" s="56"/>
      <c r="C18" s="56"/>
      <c r="D18" s="56"/>
      <c r="E18" s="56"/>
      <c r="F18" s="56"/>
      <c r="G18" s="96"/>
      <c r="H18" s="204">
        <f t="shared" si="0"/>
        <v>0</v>
      </c>
      <c r="I18" s="205"/>
      <c r="J18" s="107">
        <f t="shared" si="1"/>
      </c>
      <c r="N18" s="2"/>
    </row>
    <row r="19" spans="1:14" ht="19.5">
      <c r="A19" s="6"/>
      <c r="B19" s="56"/>
      <c r="C19" s="56"/>
      <c r="D19" s="56"/>
      <c r="E19" s="56"/>
      <c r="F19" s="56"/>
      <c r="G19" s="96"/>
      <c r="H19" s="204">
        <f t="shared" si="0"/>
        <v>0</v>
      </c>
      <c r="I19" s="205"/>
      <c r="J19" s="107">
        <f t="shared" si="1"/>
      </c>
      <c r="N19" s="2"/>
    </row>
    <row r="20" spans="1:14" ht="19.5">
      <c r="A20" s="6"/>
      <c r="B20" s="56"/>
      <c r="C20" s="56"/>
      <c r="D20" s="56"/>
      <c r="E20" s="56"/>
      <c r="F20" s="56"/>
      <c r="G20" s="96"/>
      <c r="H20" s="204">
        <f t="shared" si="0"/>
        <v>0</v>
      </c>
      <c r="I20" s="205"/>
      <c r="J20" s="107">
        <f t="shared" si="1"/>
      </c>
      <c r="N20" s="2"/>
    </row>
    <row r="21" spans="1:14" ht="19.5">
      <c r="A21" s="6"/>
      <c r="B21" s="56"/>
      <c r="C21" s="56"/>
      <c r="D21" s="56"/>
      <c r="E21" s="56"/>
      <c r="F21" s="56"/>
      <c r="G21" s="96"/>
      <c r="H21" s="204">
        <f t="shared" si="0"/>
        <v>0</v>
      </c>
      <c r="I21" s="205"/>
      <c r="J21" s="107">
        <f t="shared" si="1"/>
      </c>
      <c r="N21" s="2"/>
    </row>
    <row r="22" spans="1:14" ht="19.5">
      <c r="A22" s="6"/>
      <c r="B22" s="56"/>
      <c r="C22" s="56"/>
      <c r="D22" s="56"/>
      <c r="E22" s="56"/>
      <c r="F22" s="56"/>
      <c r="G22" s="96"/>
      <c r="H22" s="204">
        <f t="shared" si="0"/>
        <v>0</v>
      </c>
      <c r="I22" s="205"/>
      <c r="J22" s="107">
        <f t="shared" si="1"/>
      </c>
      <c r="N22" s="2"/>
    </row>
    <row r="23" spans="1:14" ht="19.5">
      <c r="A23" s="6"/>
      <c r="B23" s="56"/>
      <c r="C23" s="56"/>
      <c r="D23" s="56"/>
      <c r="E23" s="56"/>
      <c r="F23" s="56"/>
      <c r="G23" s="96"/>
      <c r="H23" s="204">
        <f t="shared" si="0"/>
        <v>0</v>
      </c>
      <c r="I23" s="205"/>
      <c r="J23" s="107">
        <f t="shared" si="1"/>
      </c>
      <c r="N23" s="2"/>
    </row>
    <row r="24" spans="1:14" ht="19.5">
      <c r="A24" s="6"/>
      <c r="B24" s="56"/>
      <c r="C24" s="56"/>
      <c r="D24" s="56"/>
      <c r="E24" s="56"/>
      <c r="F24" s="56"/>
      <c r="G24" s="96"/>
      <c r="H24" s="204">
        <f t="shared" si="0"/>
        <v>0</v>
      </c>
      <c r="I24" s="205"/>
      <c r="J24" s="107">
        <f t="shared" si="1"/>
      </c>
      <c r="N24" s="2"/>
    </row>
    <row r="25" spans="1:14" ht="19.5">
      <c r="A25" s="6"/>
      <c r="B25" s="56"/>
      <c r="C25" s="56"/>
      <c r="D25" s="56"/>
      <c r="E25" s="56"/>
      <c r="F25" s="56"/>
      <c r="G25" s="96"/>
      <c r="H25" s="204">
        <f t="shared" si="0"/>
        <v>0</v>
      </c>
      <c r="I25" s="205"/>
      <c r="J25" s="107">
        <f t="shared" si="1"/>
      </c>
      <c r="N25" s="2"/>
    </row>
    <row r="26" spans="1:14" ht="19.5">
      <c r="A26" s="6"/>
      <c r="B26" s="56"/>
      <c r="C26" s="56"/>
      <c r="D26" s="56"/>
      <c r="E26" s="56"/>
      <c r="F26" s="56"/>
      <c r="G26" s="96"/>
      <c r="H26" s="204">
        <f t="shared" si="0"/>
        <v>0</v>
      </c>
      <c r="I26" s="205"/>
      <c r="J26" s="107">
        <f t="shared" si="1"/>
      </c>
      <c r="N26" s="2"/>
    </row>
    <row r="27" spans="1:14" ht="19.5">
      <c r="A27" s="6"/>
      <c r="B27" s="56"/>
      <c r="C27" s="56"/>
      <c r="D27" s="56"/>
      <c r="E27" s="56"/>
      <c r="F27" s="56"/>
      <c r="G27" s="96"/>
      <c r="H27" s="204">
        <f t="shared" si="0"/>
        <v>0</v>
      </c>
      <c r="I27" s="205"/>
      <c r="J27" s="107">
        <f t="shared" si="1"/>
      </c>
      <c r="N27" s="2"/>
    </row>
    <row r="28" spans="1:14" ht="19.5">
      <c r="A28" s="6"/>
      <c r="B28" s="56"/>
      <c r="C28" s="56"/>
      <c r="D28" s="56"/>
      <c r="E28" s="56"/>
      <c r="F28" s="56"/>
      <c r="G28" s="96"/>
      <c r="H28" s="204">
        <f t="shared" si="0"/>
        <v>0</v>
      </c>
      <c r="I28" s="205"/>
      <c r="J28" s="107">
        <f t="shared" si="1"/>
      </c>
      <c r="N28" s="2"/>
    </row>
    <row r="29" spans="1:14" ht="19.5">
      <c r="A29" s="6"/>
      <c r="B29" s="56"/>
      <c r="C29" s="56"/>
      <c r="D29" s="56"/>
      <c r="E29" s="56"/>
      <c r="F29" s="56"/>
      <c r="G29" s="96"/>
      <c r="H29" s="204">
        <f t="shared" si="0"/>
        <v>0</v>
      </c>
      <c r="I29" s="205"/>
      <c r="J29" s="107">
        <f t="shared" si="1"/>
      </c>
      <c r="N29" s="2"/>
    </row>
    <row r="30" spans="1:14" ht="19.5">
      <c r="A30" s="6"/>
      <c r="B30" s="56"/>
      <c r="C30" s="56"/>
      <c r="D30" s="56"/>
      <c r="E30" s="56"/>
      <c r="F30" s="56"/>
      <c r="G30" s="96"/>
      <c r="H30" s="204">
        <f t="shared" si="0"/>
        <v>0</v>
      </c>
      <c r="I30" s="205"/>
      <c r="J30" s="107">
        <f t="shared" si="1"/>
      </c>
      <c r="N30" s="2"/>
    </row>
    <row r="31" spans="1:14" ht="19.5">
      <c r="A31" s="6"/>
      <c r="B31" s="56"/>
      <c r="C31" s="56"/>
      <c r="D31" s="56"/>
      <c r="E31" s="56"/>
      <c r="F31" s="56"/>
      <c r="G31" s="96"/>
      <c r="H31" s="204">
        <f t="shared" si="0"/>
        <v>0</v>
      </c>
      <c r="I31" s="205"/>
      <c r="J31" s="107">
        <f t="shared" si="1"/>
      </c>
      <c r="N31" s="2"/>
    </row>
    <row r="32" spans="1:14" ht="19.5">
      <c r="A32" s="6"/>
      <c r="B32" s="56"/>
      <c r="C32" s="56"/>
      <c r="D32" s="56"/>
      <c r="E32" s="56"/>
      <c r="F32" s="56"/>
      <c r="G32" s="96"/>
      <c r="H32" s="204">
        <f t="shared" si="0"/>
        <v>0</v>
      </c>
      <c r="I32" s="205"/>
      <c r="J32" s="107">
        <f t="shared" si="1"/>
      </c>
      <c r="N32" s="2"/>
    </row>
    <row r="33" spans="1:14" ht="19.5">
      <c r="A33" s="6"/>
      <c r="B33" s="56"/>
      <c r="C33" s="56"/>
      <c r="D33" s="56"/>
      <c r="E33" s="56"/>
      <c r="F33" s="56"/>
      <c r="G33" s="96"/>
      <c r="H33" s="204">
        <f t="shared" si="0"/>
        <v>0</v>
      </c>
      <c r="I33" s="205"/>
      <c r="J33" s="107">
        <f t="shared" si="1"/>
      </c>
      <c r="N33" s="2"/>
    </row>
    <row r="34" spans="1:14" s="52" customFormat="1" ht="16.5">
      <c r="A34" s="22"/>
      <c r="B34" s="56"/>
      <c r="C34" s="56"/>
      <c r="D34" s="56"/>
      <c r="E34" s="56"/>
      <c r="F34" s="56"/>
      <c r="G34" s="100"/>
      <c r="H34" s="204">
        <f t="shared" si="0"/>
        <v>0</v>
      </c>
      <c r="I34" s="205"/>
      <c r="J34" s="22"/>
      <c r="N34" s="22"/>
    </row>
    <row r="35" spans="1:14" ht="18" customHeight="1">
      <c r="A35" s="201"/>
      <c r="B35" s="56"/>
      <c r="C35" s="56"/>
      <c r="D35" s="56"/>
      <c r="E35" s="56"/>
      <c r="F35" s="56"/>
      <c r="G35" s="100"/>
      <c r="H35" s="204">
        <f t="shared" si="0"/>
        <v>0</v>
      </c>
      <c r="I35" s="205"/>
      <c r="J35" s="201"/>
      <c r="K35" s="201"/>
      <c r="L35" s="201"/>
      <c r="M35" s="201"/>
      <c r="N35" s="201"/>
    </row>
    <row r="36" spans="1:14" s="52" customFormat="1" ht="15" customHeight="1">
      <c r="A36" s="201"/>
      <c r="B36" s="56"/>
      <c r="C36" s="56"/>
      <c r="D36" s="56"/>
      <c r="E36" s="56"/>
      <c r="F36" s="56"/>
      <c r="G36" s="100"/>
      <c r="H36" s="204">
        <f t="shared" si="0"/>
        <v>0</v>
      </c>
      <c r="I36" s="205"/>
      <c r="J36" s="201"/>
      <c r="K36" s="201"/>
      <c r="L36" s="201"/>
      <c r="M36" s="201"/>
      <c r="N36" s="201"/>
    </row>
    <row r="37" spans="1:14" ht="30.75" customHeight="1">
      <c r="A37" s="201"/>
      <c r="B37" s="201"/>
      <c r="C37" s="201"/>
      <c r="D37" s="201"/>
      <c r="E37" s="201"/>
      <c r="F37" s="201"/>
      <c r="G37" s="201"/>
      <c r="H37" s="201"/>
      <c r="I37" s="201"/>
      <c r="J37" s="201"/>
      <c r="K37" s="201"/>
      <c r="L37" s="201"/>
      <c r="M37" s="102"/>
      <c r="N37" s="102"/>
    </row>
    <row r="38" spans="1:11" ht="23.25" thickBot="1">
      <c r="A38" s="109" t="s">
        <v>277</v>
      </c>
      <c r="B38" s="22"/>
      <c r="C38" s="22"/>
      <c r="D38" s="22"/>
      <c r="E38" s="22"/>
      <c r="F38" s="22"/>
      <c r="G38" s="22"/>
      <c r="H38" s="22"/>
      <c r="I38" s="22"/>
      <c r="J38" s="22"/>
      <c r="K38" s="22"/>
    </row>
    <row r="39" spans="1:15" ht="18.75" thickBot="1">
      <c r="A39" s="2"/>
      <c r="B39" s="2"/>
      <c r="C39" s="2"/>
      <c r="D39" s="2"/>
      <c r="E39" s="2"/>
      <c r="F39" s="2"/>
      <c r="G39" s="2"/>
      <c r="H39" s="2"/>
      <c r="I39" s="2"/>
      <c r="J39" s="2"/>
      <c r="M39" s="110" t="s">
        <v>35</v>
      </c>
      <c r="N39" s="202">
        <f>SUM(K41:K51)</f>
        <v>0</v>
      </c>
      <c r="O39" s="112">
        <f>O3</f>
      </c>
    </row>
    <row r="40" spans="1:13" ht="65.25" customHeight="1">
      <c r="A40" s="197" t="s">
        <v>34</v>
      </c>
      <c r="B40" s="197" t="s">
        <v>29</v>
      </c>
      <c r="C40" s="198" t="s">
        <v>97</v>
      </c>
      <c r="D40" s="302" t="s">
        <v>98</v>
      </c>
      <c r="E40" s="302"/>
      <c r="F40" s="199" t="s">
        <v>23</v>
      </c>
      <c r="G40" s="196" t="s">
        <v>30</v>
      </c>
      <c r="H40" s="196" t="s">
        <v>31</v>
      </c>
      <c r="I40" s="188" t="s">
        <v>32</v>
      </c>
      <c r="J40" s="197" t="s">
        <v>33</v>
      </c>
      <c r="K40" s="302" t="s">
        <v>254</v>
      </c>
      <c r="L40" s="302"/>
      <c r="M40" s="12" t="s">
        <v>102</v>
      </c>
    </row>
    <row r="41" spans="1:13" ht="15.75" customHeight="1">
      <c r="A41" s="54"/>
      <c r="B41" s="54"/>
      <c r="C41" s="54"/>
      <c r="D41" s="307"/>
      <c r="E41" s="307"/>
      <c r="F41" s="54"/>
      <c r="G41" s="54"/>
      <c r="H41" s="54"/>
      <c r="I41" s="54"/>
      <c r="J41" s="104"/>
      <c r="K41" s="204">
        <f aca="true" t="shared" si="2" ref="K41:K48">IF(G41-H41+I41&lt;0,"error en los datos introducidos",IF(OR(G41&gt;0,H41&gt;0,I41&gt;0),IF(J41&gt;0,J41*(G41+I41-H41),"error introducir el % de COV"),0))</f>
        <v>0</v>
      </c>
      <c r="L41" s="205"/>
      <c r="M41" s="107">
        <f aca="true" t="shared" si="3" ref="M41:M46">IF(K41=0,"","kg")</f>
      </c>
    </row>
    <row r="42" spans="1:13" ht="15.75" customHeight="1">
      <c r="A42" s="56"/>
      <c r="B42" s="56"/>
      <c r="C42" s="56"/>
      <c r="D42" s="301"/>
      <c r="E42" s="301"/>
      <c r="F42" s="56"/>
      <c r="G42" s="56"/>
      <c r="H42" s="56"/>
      <c r="I42" s="56"/>
      <c r="J42" s="100"/>
      <c r="K42" s="204">
        <f t="shared" si="2"/>
        <v>0</v>
      </c>
      <c r="L42" s="205"/>
      <c r="M42" s="107">
        <f t="shared" si="3"/>
      </c>
    </row>
    <row r="43" spans="1:13" ht="19.5">
      <c r="A43" s="56"/>
      <c r="B43" s="56"/>
      <c r="C43" s="56"/>
      <c r="D43" s="301"/>
      <c r="E43" s="301"/>
      <c r="F43" s="56"/>
      <c r="G43" s="56"/>
      <c r="H43" s="56"/>
      <c r="I43" s="56"/>
      <c r="J43" s="100"/>
      <c r="K43" s="204">
        <f t="shared" si="2"/>
        <v>0</v>
      </c>
      <c r="L43" s="205"/>
      <c r="M43" s="107">
        <f t="shared" si="3"/>
      </c>
    </row>
    <row r="44" spans="1:13" ht="19.5">
      <c r="A44" s="56"/>
      <c r="B44" s="56"/>
      <c r="C44" s="56"/>
      <c r="D44" s="301"/>
      <c r="E44" s="301"/>
      <c r="F44" s="56"/>
      <c r="G44" s="56"/>
      <c r="H44" s="56"/>
      <c r="I44" s="56"/>
      <c r="J44" s="100"/>
      <c r="K44" s="204">
        <f t="shared" si="2"/>
        <v>0</v>
      </c>
      <c r="L44" s="205"/>
      <c r="M44" s="107">
        <f t="shared" si="3"/>
      </c>
    </row>
    <row r="45" spans="1:13" ht="19.5">
      <c r="A45" s="56"/>
      <c r="B45" s="56"/>
      <c r="C45" s="56"/>
      <c r="D45" s="301"/>
      <c r="E45" s="301"/>
      <c r="F45" s="56"/>
      <c r="G45" s="56"/>
      <c r="H45" s="56"/>
      <c r="I45" s="56"/>
      <c r="J45" s="100"/>
      <c r="K45" s="204">
        <f t="shared" si="2"/>
        <v>0</v>
      </c>
      <c r="L45" s="205"/>
      <c r="M45" s="107">
        <f t="shared" si="3"/>
      </c>
    </row>
    <row r="46" spans="1:13" ht="19.5">
      <c r="A46" s="56"/>
      <c r="B46" s="56"/>
      <c r="C46" s="56"/>
      <c r="D46" s="301"/>
      <c r="E46" s="301"/>
      <c r="F46" s="56"/>
      <c r="G46" s="56"/>
      <c r="H46" s="56"/>
      <c r="I46" s="56"/>
      <c r="J46" s="100"/>
      <c r="K46" s="204">
        <f t="shared" si="2"/>
        <v>0</v>
      </c>
      <c r="L46" s="205"/>
      <c r="M46" s="107">
        <f t="shared" si="3"/>
      </c>
    </row>
    <row r="47" spans="1:14" s="52" customFormat="1" ht="18">
      <c r="A47" s="56"/>
      <c r="B47" s="56"/>
      <c r="C47" s="56"/>
      <c r="D47" s="301"/>
      <c r="E47" s="301"/>
      <c r="F47" s="56"/>
      <c r="G47" s="56"/>
      <c r="H47" s="56"/>
      <c r="I47" s="56"/>
      <c r="J47" s="100"/>
      <c r="K47" s="204">
        <f t="shared" si="2"/>
        <v>0</v>
      </c>
      <c r="L47" s="205"/>
      <c r="M47" s="200"/>
      <c r="N47" s="200"/>
    </row>
    <row r="48" spans="1:14" ht="18">
      <c r="A48" s="56"/>
      <c r="B48" s="56"/>
      <c r="C48" s="56"/>
      <c r="D48" s="301"/>
      <c r="E48" s="301"/>
      <c r="F48" s="56"/>
      <c r="G48" s="56"/>
      <c r="H48" s="56"/>
      <c r="I48" s="56"/>
      <c r="J48" s="100"/>
      <c r="K48" s="204">
        <f t="shared" si="2"/>
        <v>0</v>
      </c>
      <c r="L48" s="205"/>
      <c r="M48" s="200"/>
      <c r="N48" s="200"/>
    </row>
    <row r="49" spans="1:15" ht="18.75" thickBot="1">
      <c r="A49" s="191"/>
      <c r="B49" s="191"/>
      <c r="C49" s="191"/>
      <c r="D49" s="191"/>
      <c r="E49" s="191"/>
      <c r="F49" s="191"/>
      <c r="G49" s="191"/>
      <c r="H49" s="191"/>
      <c r="I49" s="191"/>
      <c r="J49" s="191"/>
      <c r="K49" s="191"/>
      <c r="L49" s="191"/>
      <c r="M49" s="191"/>
      <c r="N49" s="191"/>
      <c r="O49" s="174"/>
    </row>
    <row r="50" spans="1:12" ht="18.75" customHeight="1" thickTop="1">
      <c r="A50" s="304"/>
      <c r="B50" s="304"/>
      <c r="C50" s="304"/>
      <c r="D50" s="304"/>
      <c r="E50" s="304"/>
      <c r="F50" s="304"/>
      <c r="G50" s="304"/>
      <c r="H50" s="304"/>
      <c r="I50" s="304"/>
      <c r="J50" s="304"/>
      <c r="K50" s="304"/>
      <c r="L50" s="304"/>
    </row>
    <row r="51" spans="1:15" ht="22.5" customHeight="1">
      <c r="A51" s="303" t="s">
        <v>253</v>
      </c>
      <c r="B51" s="303"/>
      <c r="C51" s="303"/>
      <c r="D51" s="303"/>
      <c r="E51" s="303"/>
      <c r="F51" s="303"/>
      <c r="G51" s="303"/>
      <c r="H51" s="303"/>
      <c r="I51" s="303"/>
      <c r="J51" s="303"/>
      <c r="K51" s="303"/>
      <c r="L51" s="303"/>
      <c r="M51" s="303"/>
      <c r="N51" s="303"/>
      <c r="O51" s="303"/>
    </row>
    <row r="52" spans="1:15" ht="17.25" customHeight="1" thickBot="1">
      <c r="A52" s="303"/>
      <c r="B52" s="303"/>
      <c r="C52" s="303"/>
      <c r="D52" s="303"/>
      <c r="E52" s="303"/>
      <c r="F52" s="303"/>
      <c r="G52" s="303"/>
      <c r="H52" s="303"/>
      <c r="I52" s="303"/>
      <c r="J52" s="303"/>
      <c r="K52" s="303"/>
      <c r="L52" s="303"/>
      <c r="M52" s="303"/>
      <c r="N52" s="303"/>
      <c r="O52" s="303"/>
    </row>
    <row r="53" spans="1:15" ht="17.25" customHeight="1" thickBot="1">
      <c r="A53" s="113"/>
      <c r="B53" s="113"/>
      <c r="C53" s="113"/>
      <c r="D53" s="113"/>
      <c r="E53" s="113"/>
      <c r="F53" s="113"/>
      <c r="G53" s="113"/>
      <c r="H53" s="113"/>
      <c r="I53" s="113"/>
      <c r="J53" s="113"/>
      <c r="K53" s="113"/>
      <c r="L53" s="113"/>
      <c r="M53" s="114" t="s">
        <v>35</v>
      </c>
      <c r="N53" s="202">
        <f>SUM(K55:K101)</f>
        <v>0</v>
      </c>
      <c r="O53" s="112">
        <f>O3</f>
      </c>
    </row>
    <row r="54" spans="1:13" ht="50.25" customHeight="1">
      <c r="A54" s="197" t="s">
        <v>34</v>
      </c>
      <c r="B54" s="197" t="s">
        <v>29</v>
      </c>
      <c r="C54" s="198" t="s">
        <v>97</v>
      </c>
      <c r="D54" s="302" t="s">
        <v>98</v>
      </c>
      <c r="E54" s="302"/>
      <c r="F54" s="199" t="s">
        <v>23</v>
      </c>
      <c r="G54" s="196" t="s">
        <v>30</v>
      </c>
      <c r="H54" s="196" t="s">
        <v>31</v>
      </c>
      <c r="I54" s="188" t="s">
        <v>32</v>
      </c>
      <c r="J54" s="197" t="s">
        <v>33</v>
      </c>
      <c r="K54" s="302" t="s">
        <v>254</v>
      </c>
      <c r="L54" s="302"/>
      <c r="M54" s="12" t="s">
        <v>102</v>
      </c>
    </row>
    <row r="55" spans="1:13" ht="19.5">
      <c r="A55" s="54"/>
      <c r="B55" s="54"/>
      <c r="C55" s="54"/>
      <c r="D55" s="307"/>
      <c r="E55" s="307"/>
      <c r="F55" s="54"/>
      <c r="G55" s="54"/>
      <c r="H55" s="54"/>
      <c r="I55" s="54"/>
      <c r="J55" s="104"/>
      <c r="K55" s="204">
        <f aca="true" t="shared" si="4" ref="K55:K61">IF(G55-H55+I55&lt;0,"error en los datos introducidos",IF(OR(G55&gt;0,H55&gt;0,I55&gt;0),IF(J55&gt;0,J55*(G55+I55-H55),"error introducir el % de COV"),0))</f>
        <v>0</v>
      </c>
      <c r="L55" s="205"/>
      <c r="M55" s="107">
        <f>IF(K55=0,"","kg")</f>
      </c>
    </row>
    <row r="56" spans="1:13" ht="16.5">
      <c r="A56" s="56"/>
      <c r="B56" s="56"/>
      <c r="C56" s="56"/>
      <c r="D56" s="301"/>
      <c r="E56" s="301"/>
      <c r="F56" s="56"/>
      <c r="G56" s="56"/>
      <c r="H56" s="56"/>
      <c r="I56" s="56"/>
      <c r="J56" s="100"/>
      <c r="K56" s="204">
        <f t="shared" si="4"/>
        <v>0</v>
      </c>
      <c r="L56" s="205"/>
      <c r="M56" s="22"/>
    </row>
    <row r="57" spans="1:13" ht="16.5">
      <c r="A57" s="56"/>
      <c r="B57" s="56"/>
      <c r="C57" s="56"/>
      <c r="D57" s="301"/>
      <c r="E57" s="301"/>
      <c r="F57" s="56"/>
      <c r="G57" s="56"/>
      <c r="H57" s="56"/>
      <c r="I57" s="56"/>
      <c r="J57" s="100"/>
      <c r="K57" s="204">
        <f t="shared" si="4"/>
        <v>0</v>
      </c>
      <c r="L57" s="205"/>
      <c r="M57" s="22"/>
    </row>
    <row r="58" spans="1:13" ht="16.5">
      <c r="A58" s="56"/>
      <c r="B58" s="56"/>
      <c r="C58" s="56"/>
      <c r="D58" s="301"/>
      <c r="E58" s="301"/>
      <c r="F58" s="56"/>
      <c r="G58" s="56"/>
      <c r="H58" s="56"/>
      <c r="I58" s="56"/>
      <c r="J58" s="100"/>
      <c r="K58" s="204">
        <f t="shared" si="4"/>
        <v>0</v>
      </c>
      <c r="L58" s="205"/>
      <c r="M58" s="22"/>
    </row>
    <row r="59" spans="1:14" s="52" customFormat="1" ht="18">
      <c r="A59" s="56"/>
      <c r="B59" s="56"/>
      <c r="C59" s="56"/>
      <c r="D59" s="301"/>
      <c r="E59" s="301"/>
      <c r="F59" s="56"/>
      <c r="G59" s="56"/>
      <c r="H59" s="56"/>
      <c r="I59" s="56"/>
      <c r="J59" s="100"/>
      <c r="K59" s="204">
        <f t="shared" si="4"/>
        <v>0</v>
      </c>
      <c r="L59" s="205"/>
      <c r="M59" s="200"/>
      <c r="N59" s="200"/>
    </row>
    <row r="60" spans="1:14" ht="18">
      <c r="A60" s="56"/>
      <c r="B60" s="56"/>
      <c r="C60" s="56"/>
      <c r="D60" s="301"/>
      <c r="E60" s="301"/>
      <c r="F60" s="56"/>
      <c r="G60" s="56"/>
      <c r="H60" s="56"/>
      <c r="I60" s="56"/>
      <c r="J60" s="100"/>
      <c r="K60" s="204">
        <f t="shared" si="4"/>
        <v>0</v>
      </c>
      <c r="L60" s="205"/>
      <c r="M60" s="201"/>
      <c r="N60" s="201"/>
    </row>
    <row r="61" spans="1:14" ht="18">
      <c r="A61" s="56"/>
      <c r="B61" s="56"/>
      <c r="C61" s="56"/>
      <c r="D61" s="301"/>
      <c r="E61" s="301"/>
      <c r="F61" s="56"/>
      <c r="G61" s="56"/>
      <c r="H61" s="56"/>
      <c r="I61" s="56"/>
      <c r="J61" s="100"/>
      <c r="K61" s="204">
        <f t="shared" si="4"/>
        <v>0</v>
      </c>
      <c r="L61" s="205"/>
      <c r="M61" s="201"/>
      <c r="N61" s="201"/>
    </row>
    <row r="62" spans="1:14" ht="18">
      <c r="A62" s="201"/>
      <c r="B62" s="201"/>
      <c r="C62" s="201"/>
      <c r="D62" s="201"/>
      <c r="E62" s="201"/>
      <c r="F62" s="201"/>
      <c r="G62" s="201"/>
      <c r="H62" s="201"/>
      <c r="I62" s="201"/>
      <c r="J62" s="201"/>
      <c r="K62" s="201"/>
      <c r="L62" s="201"/>
      <c r="M62" s="201"/>
      <c r="N62" s="201"/>
    </row>
  </sheetData>
  <sheetProtection/>
  <mergeCells count="23">
    <mergeCell ref="B3:K4"/>
    <mergeCell ref="H8:I8"/>
    <mergeCell ref="D40:E40"/>
    <mergeCell ref="K40:L40"/>
    <mergeCell ref="K54:L54"/>
    <mergeCell ref="D58:E58"/>
    <mergeCell ref="D56:E56"/>
    <mergeCell ref="D57:E57"/>
    <mergeCell ref="D55:E55"/>
    <mergeCell ref="D41:E41"/>
    <mergeCell ref="D42:E42"/>
    <mergeCell ref="A51:O52"/>
    <mergeCell ref="A50:L50"/>
    <mergeCell ref="D47:E47"/>
    <mergeCell ref="D59:E59"/>
    <mergeCell ref="D60:E60"/>
    <mergeCell ref="D61:E61"/>
    <mergeCell ref="D48:E48"/>
    <mergeCell ref="D43:E43"/>
    <mergeCell ref="D54:E54"/>
    <mergeCell ref="D46:E46"/>
    <mergeCell ref="D45:E45"/>
    <mergeCell ref="D44:E44"/>
  </mergeCells>
  <printOptions/>
  <pageMargins left="0.7480314960629921" right="0.7480314960629921" top="0.984251968503937" bottom="0.984251968503937" header="0" footer="0"/>
  <pageSetup horizontalDpi="600" verticalDpi="600" orientation="landscape" paperSize="9" scale="46" r:id="rId4"/>
  <headerFooter alignWithMargins="0">
    <oddHeader>&amp;R&amp;G</oddHeader>
  </headerFooter>
  <rowBreaks count="1" manualBreakCount="1">
    <brk id="37"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1:N10"/>
  <sheetViews>
    <sheetView showGridLines="0" showZeros="0" view="pageBreakPreview" zoomScale="75" zoomScaleSheetLayoutView="75" zoomScalePageLayoutView="0" workbookViewId="0" topLeftCell="A1">
      <selection activeCell="I2" sqref="I2"/>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spans="1:14" ht="19.5" customHeight="1">
      <c r="A1" s="2"/>
      <c r="B1" s="2"/>
      <c r="C1" s="2"/>
      <c r="D1" s="2"/>
      <c r="E1" s="2"/>
      <c r="F1" s="2"/>
      <c r="G1" s="2"/>
      <c r="H1" s="2"/>
      <c r="I1" s="2"/>
      <c r="J1" s="2"/>
      <c r="K1" s="2"/>
      <c r="L1" s="2"/>
      <c r="M1" s="2"/>
      <c r="N1" s="2"/>
    </row>
    <row r="2" spans="1:14" s="126" customFormat="1" ht="23.25" thickBot="1">
      <c r="A2" s="221">
        <f>PGD!C2</f>
        <v>0</v>
      </c>
      <c r="B2" s="221"/>
      <c r="C2" s="221"/>
      <c r="D2" s="221"/>
      <c r="E2" s="221"/>
      <c r="F2" s="221"/>
      <c r="G2" s="221"/>
      <c r="H2" s="221"/>
      <c r="I2" s="221"/>
      <c r="J2" s="221"/>
      <c r="K2" s="221"/>
      <c r="L2" s="221" t="s">
        <v>104</v>
      </c>
      <c r="M2" s="221">
        <f>PGD!C5</f>
        <v>0</v>
      </c>
      <c r="N2" s="221"/>
    </row>
    <row r="3" spans="1:14" ht="75" customHeight="1" thickBot="1">
      <c r="A3" s="66" t="s">
        <v>37</v>
      </c>
      <c r="B3" s="305" t="s">
        <v>48</v>
      </c>
      <c r="C3" s="305"/>
      <c r="D3" s="305"/>
      <c r="E3" s="305"/>
      <c r="F3" s="305"/>
      <c r="G3" s="305"/>
      <c r="H3" s="305"/>
      <c r="I3" s="305"/>
      <c r="J3" s="305"/>
      <c r="K3" s="305"/>
      <c r="L3" s="222" t="s">
        <v>49</v>
      </c>
      <c r="M3" s="223"/>
      <c r="N3" t="s">
        <v>86</v>
      </c>
    </row>
    <row r="4" spans="1:13" ht="16.5" customHeight="1">
      <c r="A4" s="28"/>
      <c r="B4" s="29"/>
      <c r="C4" s="29"/>
      <c r="D4" s="29"/>
      <c r="E4" s="29"/>
      <c r="F4" s="29"/>
      <c r="G4" s="29"/>
      <c r="H4" s="29"/>
      <c r="I4" s="29"/>
      <c r="J4" s="29"/>
      <c r="K4" s="29"/>
      <c r="L4" s="23"/>
      <c r="M4" s="22"/>
    </row>
    <row r="5" spans="1:13" ht="16.5" customHeight="1">
      <c r="A5" s="308" t="s">
        <v>127</v>
      </c>
      <c r="B5" s="308"/>
      <c r="C5" s="308"/>
      <c r="D5" s="308"/>
      <c r="E5" s="308"/>
      <c r="F5" s="308"/>
      <c r="G5" s="308"/>
      <c r="H5" s="308"/>
      <c r="I5" s="308"/>
      <c r="J5" s="308"/>
      <c r="K5" s="308"/>
      <c r="L5" s="308"/>
      <c r="M5" s="308"/>
    </row>
    <row r="6" spans="1:13" ht="16.5" customHeight="1" thickBot="1">
      <c r="A6" s="308"/>
      <c r="B6" s="308"/>
      <c r="C6" s="308"/>
      <c r="D6" s="308"/>
      <c r="E6" s="308"/>
      <c r="F6" s="308"/>
      <c r="G6" s="308"/>
      <c r="H6" s="308"/>
      <c r="I6" s="308"/>
      <c r="J6" s="308"/>
      <c r="K6" s="308"/>
      <c r="L6" s="308"/>
      <c r="M6" s="308"/>
    </row>
    <row r="7" spans="1:13" s="22" customFormat="1" ht="54" customHeight="1" thickBot="1">
      <c r="A7" s="309"/>
      <c r="B7" s="310"/>
      <c r="C7" s="310"/>
      <c r="D7" s="310"/>
      <c r="E7" s="310"/>
      <c r="F7" s="310"/>
      <c r="G7" s="310"/>
      <c r="H7" s="310"/>
      <c r="I7" s="310"/>
      <c r="J7" s="310"/>
      <c r="K7" s="310"/>
      <c r="L7" s="310"/>
      <c r="M7" s="311"/>
    </row>
    <row r="8" spans="1:13" s="22" customFormat="1" ht="18" thickBot="1">
      <c r="A8" s="65" t="s">
        <v>84</v>
      </c>
      <c r="B8" s="32"/>
      <c r="C8" s="32"/>
      <c r="D8" s="33"/>
      <c r="E8" s="33"/>
      <c r="F8" s="34"/>
      <c r="G8" s="32"/>
      <c r="H8" s="33"/>
      <c r="I8" s="33"/>
      <c r="J8" s="33"/>
      <c r="K8" s="33"/>
      <c r="L8" s="33"/>
      <c r="M8" s="23"/>
    </row>
    <row r="9" spans="1:13" s="22" customFormat="1" ht="120" customHeight="1" thickBot="1">
      <c r="A9" s="309"/>
      <c r="B9" s="310"/>
      <c r="C9" s="310"/>
      <c r="D9" s="310"/>
      <c r="E9" s="310"/>
      <c r="F9" s="310"/>
      <c r="G9" s="310"/>
      <c r="H9" s="310"/>
      <c r="I9" s="310"/>
      <c r="J9" s="310"/>
      <c r="K9" s="310"/>
      <c r="L9" s="310"/>
      <c r="M9" s="311"/>
    </row>
    <row r="10" spans="1:13" ht="15">
      <c r="A10" s="24"/>
      <c r="B10" s="24"/>
      <c r="C10" s="24"/>
      <c r="D10" s="24"/>
      <c r="E10" s="24"/>
      <c r="F10" s="24"/>
      <c r="G10" s="25"/>
      <c r="H10" s="26"/>
      <c r="I10" s="26"/>
      <c r="J10" s="26"/>
      <c r="K10" s="26"/>
      <c r="L10" s="26"/>
      <c r="M10" s="26"/>
    </row>
    <row r="11" s="102" customFormat="1" ht="1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W73"/>
  <sheetViews>
    <sheetView showGridLines="0" showZeros="0" view="pageBreakPreview" zoomScale="75" zoomScaleSheetLayoutView="75" zoomScalePageLayoutView="0" workbookViewId="0" topLeftCell="A1">
      <selection activeCell="T11" sqref="T11"/>
    </sheetView>
  </sheetViews>
  <sheetFormatPr defaultColWidth="7.625" defaultRowHeight="15"/>
  <cols>
    <col min="1" max="1" width="8.25390625" style="0" customWidth="1"/>
    <col min="2"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8" width="7.625" style="0" customWidth="1"/>
    <col min="9" max="9" width="8.75390625" style="0" customWidth="1"/>
    <col min="10" max="10" width="14.50390625" style="0" customWidth="1"/>
    <col min="11" max="11" width="7.625" style="0" customWidth="1"/>
    <col min="12" max="12" width="8.625" style="0" customWidth="1"/>
    <col min="13" max="13" width="10.00390625" style="0" customWidth="1"/>
    <col min="14" max="14" width="10.625" style="0" customWidth="1"/>
    <col min="15" max="15" width="22.125" style="0" bestFit="1" customWidth="1"/>
    <col min="16" max="16" width="11.875" style="0" customWidth="1"/>
    <col min="17" max="17" width="11.75390625" style="0" customWidth="1"/>
    <col min="18" max="18" width="7.25390625" style="0" customWidth="1"/>
    <col min="19" max="19" width="12.125" style="0" customWidth="1"/>
    <col min="20" max="20" width="14.375" style="0" customWidth="1"/>
    <col min="21" max="21" width="11.25390625" style="0" customWidth="1"/>
  </cols>
  <sheetData>
    <row r="1" ht="17.25" customHeight="1"/>
    <row r="2" spans="1:21" s="126" customFormat="1" ht="23.25" thickBot="1">
      <c r="A2" s="221">
        <f>PGD!C2</f>
        <v>0</v>
      </c>
      <c r="B2" s="221"/>
      <c r="C2" s="221"/>
      <c r="D2" s="221"/>
      <c r="E2" s="221"/>
      <c r="F2" s="221"/>
      <c r="G2" s="221"/>
      <c r="H2" s="221"/>
      <c r="I2" s="221"/>
      <c r="J2" s="221"/>
      <c r="K2" s="221"/>
      <c r="L2" s="221"/>
      <c r="M2" s="221"/>
      <c r="N2" s="221"/>
      <c r="O2" s="221"/>
      <c r="P2" s="221"/>
      <c r="Q2" s="221"/>
      <c r="R2" s="221"/>
      <c r="S2" s="221" t="s">
        <v>104</v>
      </c>
      <c r="T2" s="221">
        <f>PGD!C5</f>
        <v>0</v>
      </c>
      <c r="U2" s="221"/>
    </row>
    <row r="3" spans="1:21" ht="32.25" customHeight="1" thickBot="1">
      <c r="A3" s="123" t="s">
        <v>38</v>
      </c>
      <c r="B3" s="322" t="s">
        <v>39</v>
      </c>
      <c r="C3" s="322"/>
      <c r="D3" s="322"/>
      <c r="E3" s="322"/>
      <c r="F3" s="322"/>
      <c r="G3" s="322"/>
      <c r="H3" s="322"/>
      <c r="I3" s="322"/>
      <c r="J3" s="322"/>
      <c r="K3" s="322"/>
      <c r="L3" s="322"/>
      <c r="M3" s="322"/>
      <c r="N3" s="1"/>
      <c r="O3" s="1"/>
      <c r="P3" s="1"/>
      <c r="Q3" s="1"/>
      <c r="R3" s="1"/>
      <c r="S3" s="219" t="s">
        <v>53</v>
      </c>
      <c r="T3" s="224">
        <f>T6+T35+T59</f>
        <v>0</v>
      </c>
      <c r="U3" s="124" t="s">
        <v>99</v>
      </c>
    </row>
    <row r="4" spans="1:21" ht="22.5" customHeight="1">
      <c r="A4" s="207" t="s">
        <v>251</v>
      </c>
      <c r="B4" s="207"/>
      <c r="C4" s="207"/>
      <c r="D4" s="207"/>
      <c r="E4" s="207"/>
      <c r="F4" s="207"/>
      <c r="G4" s="207"/>
      <c r="H4" s="207"/>
      <c r="I4" s="207"/>
      <c r="J4" s="207"/>
      <c r="K4" s="207"/>
      <c r="L4" s="207"/>
      <c r="M4" s="207"/>
      <c r="N4" s="207"/>
      <c r="O4" s="207"/>
      <c r="P4" s="207"/>
      <c r="Q4" s="207"/>
      <c r="R4" s="207"/>
      <c r="S4" s="207"/>
      <c r="T4" s="207"/>
      <c r="U4" s="207"/>
    </row>
    <row r="5" spans="2:21" ht="23.25" customHeight="1" thickBot="1">
      <c r="B5" s="175"/>
      <c r="C5" s="175"/>
      <c r="D5" s="175"/>
      <c r="E5" s="175"/>
      <c r="F5" s="175"/>
      <c r="G5" s="175"/>
      <c r="H5" s="175"/>
      <c r="I5" s="175"/>
      <c r="J5" s="175"/>
      <c r="K5" s="175"/>
      <c r="L5" s="175"/>
      <c r="M5" s="175"/>
      <c r="N5" s="175"/>
      <c r="O5" s="175"/>
      <c r="P5" s="175"/>
      <c r="Q5" s="175"/>
      <c r="R5" s="175"/>
      <c r="S5" s="175"/>
      <c r="T5" s="175"/>
      <c r="U5" s="175"/>
    </row>
    <row r="6" spans="1:22" ht="30.75" customHeight="1" thickBot="1">
      <c r="A6" s="175"/>
      <c r="B6" s="175"/>
      <c r="C6" s="175"/>
      <c r="D6" s="175"/>
      <c r="E6" s="175"/>
      <c r="F6" s="175"/>
      <c r="G6" s="175"/>
      <c r="H6" s="175"/>
      <c r="I6" s="175"/>
      <c r="J6" s="175"/>
      <c r="K6" s="175"/>
      <c r="L6" s="175"/>
      <c r="M6" s="175"/>
      <c r="N6" s="175"/>
      <c r="O6" s="175"/>
      <c r="P6" s="184"/>
      <c r="Q6" s="186" t="s">
        <v>248</v>
      </c>
      <c r="R6" s="175"/>
      <c r="S6" s="106" t="s">
        <v>35</v>
      </c>
      <c r="T6" s="111">
        <f>SUM(M9:M32)</f>
        <v>0</v>
      </c>
      <c r="U6" s="107">
        <f>IF(T6=0,0,"kg")</f>
        <v>0</v>
      </c>
      <c r="V6" s="22"/>
    </row>
    <row r="7" spans="1:17" ht="49.5">
      <c r="A7" s="176" t="s">
        <v>85</v>
      </c>
      <c r="B7" s="177" t="s">
        <v>258</v>
      </c>
      <c r="C7" s="177"/>
      <c r="D7" s="177"/>
      <c r="E7" s="177"/>
      <c r="F7" s="177"/>
      <c r="G7" s="177"/>
      <c r="H7" s="178"/>
      <c r="I7" s="179" t="s">
        <v>4</v>
      </c>
      <c r="J7" s="179" t="s">
        <v>6</v>
      </c>
      <c r="K7" s="179" t="s">
        <v>249</v>
      </c>
      <c r="L7" s="179" t="s">
        <v>250</v>
      </c>
      <c r="M7" s="179" t="s">
        <v>5</v>
      </c>
      <c r="N7" s="179"/>
      <c r="P7" s="183"/>
      <c r="Q7" s="187">
        <v>50</v>
      </c>
    </row>
    <row r="8" spans="1:23" ht="19.5">
      <c r="A8" s="176"/>
      <c r="B8" s="180" t="s">
        <v>0</v>
      </c>
      <c r="C8" s="180" t="s">
        <v>103</v>
      </c>
      <c r="D8" s="180" t="s">
        <v>1</v>
      </c>
      <c r="E8" s="180" t="s">
        <v>103</v>
      </c>
      <c r="F8" s="180" t="s">
        <v>2</v>
      </c>
      <c r="G8" s="180" t="s">
        <v>103</v>
      </c>
      <c r="H8" s="181" t="s">
        <v>54</v>
      </c>
      <c r="I8" s="182"/>
      <c r="J8" s="182"/>
      <c r="K8" s="182"/>
      <c r="L8" s="182"/>
      <c r="M8" s="182"/>
      <c r="N8" s="182" t="s">
        <v>76</v>
      </c>
      <c r="P8" s="185"/>
      <c r="R8" s="33"/>
      <c r="W8">
        <f>IF(N8="NO",1,0)</f>
        <v>0</v>
      </c>
    </row>
    <row r="9" spans="1:23" ht="16.5">
      <c r="A9" s="141"/>
      <c r="B9" s="54"/>
      <c r="C9" s="142"/>
      <c r="D9" s="54"/>
      <c r="E9" s="142"/>
      <c r="F9" s="54"/>
      <c r="G9" s="142">
        <f>IF(F9&gt;0,1,0)</f>
        <v>0</v>
      </c>
      <c r="H9" s="67">
        <f aca="true" t="shared" si="0" ref="H9:H30">IF(C9+E9+G9&gt;0,(B9+D9+F9)/(C9+E9+G9),0)</f>
        <v>0</v>
      </c>
      <c r="I9" s="143"/>
      <c r="J9" s="143"/>
      <c r="K9" s="54"/>
      <c r="L9" s="54"/>
      <c r="M9" s="210">
        <f>IF(H9=0,0,IF(OR(I9=0,J9=0,K9=0,L9=0),"error, faltan datos necesarios",H9*K9*I9*J9/(12*L9*1000000)))</f>
        <v>0</v>
      </c>
      <c r="N9" s="142">
        <f>IF($H9&gt;0,IF(OR($H9&gt;$Q$7,$B9&gt;1.5*$Q$7,$D9&gt;1.5*$Q$7,$F9&gt;1.5*$Q$7),"NO","si"),"")</f>
      </c>
      <c r="P9" s="195">
        <f>IF(H9=0,"",IF(OR(I9=0,J9=0,K9=0,L9=0),"error falta introducir datos necesarios",""))</f>
      </c>
      <c r="W9">
        <f aca="true" t="shared" si="1" ref="W9:W31">IF(N9="NO",1,0)</f>
        <v>0</v>
      </c>
    </row>
    <row r="10" spans="1:23" ht="16.5">
      <c r="A10" s="141"/>
      <c r="B10" s="54"/>
      <c r="C10" s="142">
        <f aca="true" t="shared" si="2" ref="C10:E24">IF(B10&gt;0,1,0)</f>
        <v>0</v>
      </c>
      <c r="D10" s="54"/>
      <c r="E10" s="142">
        <f t="shared" si="2"/>
        <v>0</v>
      </c>
      <c r="F10" s="54"/>
      <c r="G10" s="142">
        <f aca="true" t="shared" si="3" ref="G10:G30">IF(F10&gt;0,1,0)</f>
        <v>0</v>
      </c>
      <c r="H10" s="67">
        <f t="shared" si="0"/>
        <v>0</v>
      </c>
      <c r="I10" s="143"/>
      <c r="J10" s="143"/>
      <c r="K10" s="54"/>
      <c r="L10" s="54"/>
      <c r="M10" s="210">
        <f aca="true" t="shared" si="4" ref="M10:M29">IF(H10=0,0,IF(OR(I10=0,J10=0,K10=0,L10=0),"error, faltan datos necesarios",H10*K10*I10*J10/(12*L10*1000000)))</f>
        <v>0</v>
      </c>
      <c r="N10" s="142">
        <f aca="true" t="shared" si="5" ref="N10:N29">IF($H10&gt;0,IF(OR($H10&gt;$Q$7,$B10&gt;1.5*$Q$7,$D10&gt;1.5*$Q$7,$F10&gt;1.5*$Q$7),"NO","si"),"")</f>
      </c>
      <c r="P10" s="195">
        <f aca="true" t="shared" si="6" ref="P10:P31">IF(H10=0,"",IF(OR(I10=0,J10=0,K10=0,L10=0),"error falta introducir datos necesarios",""))</f>
      </c>
      <c r="W10">
        <f t="shared" si="1"/>
        <v>0</v>
      </c>
    </row>
    <row r="11" spans="1:23" ht="16.5">
      <c r="A11" s="141"/>
      <c r="B11" s="54"/>
      <c r="C11" s="142">
        <f t="shared" si="2"/>
        <v>0</v>
      </c>
      <c r="D11" s="54"/>
      <c r="E11" s="142">
        <f t="shared" si="2"/>
        <v>0</v>
      </c>
      <c r="F11" s="54"/>
      <c r="G11" s="142">
        <f t="shared" si="3"/>
        <v>0</v>
      </c>
      <c r="H11" s="67">
        <f t="shared" si="0"/>
        <v>0</v>
      </c>
      <c r="I11" s="143"/>
      <c r="J11" s="143"/>
      <c r="K11" s="54"/>
      <c r="L11" s="54"/>
      <c r="M11" s="210">
        <f t="shared" si="4"/>
        <v>0</v>
      </c>
      <c r="N11" s="142">
        <f t="shared" si="5"/>
      </c>
      <c r="P11" s="195">
        <f t="shared" si="6"/>
      </c>
      <c r="W11">
        <f t="shared" si="1"/>
        <v>0</v>
      </c>
    </row>
    <row r="12" spans="1:23" ht="16.5">
      <c r="A12" s="141"/>
      <c r="B12" s="54"/>
      <c r="C12" s="142">
        <f t="shared" si="2"/>
        <v>0</v>
      </c>
      <c r="D12" s="54"/>
      <c r="E12" s="142">
        <f t="shared" si="2"/>
        <v>0</v>
      </c>
      <c r="F12" s="54"/>
      <c r="G12" s="142">
        <f t="shared" si="3"/>
        <v>0</v>
      </c>
      <c r="H12" s="67">
        <f t="shared" si="0"/>
        <v>0</v>
      </c>
      <c r="I12" s="143"/>
      <c r="J12" s="143"/>
      <c r="K12" s="54"/>
      <c r="L12" s="54"/>
      <c r="M12" s="210">
        <f t="shared" si="4"/>
        <v>0</v>
      </c>
      <c r="N12" s="142">
        <f t="shared" si="5"/>
      </c>
      <c r="P12" s="195">
        <f t="shared" si="6"/>
      </c>
      <c r="W12">
        <f t="shared" si="1"/>
        <v>0</v>
      </c>
    </row>
    <row r="13" spans="1:23" ht="16.5">
      <c r="A13" s="141"/>
      <c r="B13" s="54"/>
      <c r="C13" s="142">
        <f t="shared" si="2"/>
        <v>0</v>
      </c>
      <c r="D13" s="54"/>
      <c r="E13" s="142">
        <f t="shared" si="2"/>
        <v>0</v>
      </c>
      <c r="F13" s="54"/>
      <c r="G13" s="142">
        <f t="shared" si="3"/>
        <v>0</v>
      </c>
      <c r="H13" s="67">
        <f t="shared" si="0"/>
        <v>0</v>
      </c>
      <c r="I13" s="143"/>
      <c r="J13" s="143"/>
      <c r="K13" s="54"/>
      <c r="L13" s="54"/>
      <c r="M13" s="210">
        <f t="shared" si="4"/>
        <v>0</v>
      </c>
      <c r="N13" s="142">
        <f t="shared" si="5"/>
      </c>
      <c r="P13" s="195">
        <f t="shared" si="6"/>
      </c>
      <c r="W13">
        <f t="shared" si="1"/>
        <v>0</v>
      </c>
    </row>
    <row r="14" spans="1:23" ht="16.5">
      <c r="A14" s="141"/>
      <c r="B14" s="54"/>
      <c r="C14" s="142">
        <f t="shared" si="2"/>
        <v>0</v>
      </c>
      <c r="D14" s="54"/>
      <c r="E14" s="142">
        <f t="shared" si="2"/>
        <v>0</v>
      </c>
      <c r="F14" s="54"/>
      <c r="G14" s="142">
        <f t="shared" si="3"/>
        <v>0</v>
      </c>
      <c r="H14" s="67">
        <f t="shared" si="0"/>
        <v>0</v>
      </c>
      <c r="I14" s="143"/>
      <c r="J14" s="143"/>
      <c r="K14" s="54"/>
      <c r="L14" s="54"/>
      <c r="M14" s="210">
        <f t="shared" si="4"/>
        <v>0</v>
      </c>
      <c r="N14" s="142">
        <f t="shared" si="5"/>
      </c>
      <c r="P14" s="195">
        <f t="shared" si="6"/>
      </c>
      <c r="W14">
        <f t="shared" si="1"/>
        <v>0</v>
      </c>
    </row>
    <row r="15" spans="1:23" ht="16.5">
      <c r="A15" s="141"/>
      <c r="B15" s="54"/>
      <c r="C15" s="142">
        <f t="shared" si="2"/>
        <v>0</v>
      </c>
      <c r="D15" s="54"/>
      <c r="E15" s="142">
        <f t="shared" si="2"/>
        <v>0</v>
      </c>
      <c r="F15" s="54"/>
      <c r="G15" s="142">
        <f t="shared" si="3"/>
        <v>0</v>
      </c>
      <c r="H15" s="67">
        <f t="shared" si="0"/>
        <v>0</v>
      </c>
      <c r="I15" s="143"/>
      <c r="J15" s="143"/>
      <c r="K15" s="54"/>
      <c r="L15" s="54"/>
      <c r="M15" s="210">
        <f t="shared" si="4"/>
        <v>0</v>
      </c>
      <c r="N15" s="142">
        <f t="shared" si="5"/>
      </c>
      <c r="P15" s="195">
        <f t="shared" si="6"/>
      </c>
      <c r="W15">
        <f t="shared" si="1"/>
        <v>0</v>
      </c>
    </row>
    <row r="16" spans="1:23" ht="16.5">
      <c r="A16" s="141"/>
      <c r="B16" s="54"/>
      <c r="C16" s="142">
        <f t="shared" si="2"/>
        <v>0</v>
      </c>
      <c r="D16" s="54"/>
      <c r="E16" s="142">
        <f t="shared" si="2"/>
        <v>0</v>
      </c>
      <c r="F16" s="54"/>
      <c r="G16" s="142">
        <f t="shared" si="3"/>
        <v>0</v>
      </c>
      <c r="H16" s="67">
        <f t="shared" si="0"/>
        <v>0</v>
      </c>
      <c r="I16" s="143"/>
      <c r="J16" s="143"/>
      <c r="K16" s="54"/>
      <c r="L16" s="54"/>
      <c r="M16" s="210">
        <f t="shared" si="4"/>
        <v>0</v>
      </c>
      <c r="N16" s="142">
        <f t="shared" si="5"/>
      </c>
      <c r="P16" s="195">
        <f t="shared" si="6"/>
      </c>
      <c r="W16">
        <f t="shared" si="1"/>
        <v>0</v>
      </c>
    </row>
    <row r="17" spans="1:23" ht="16.5">
      <c r="A17" s="141"/>
      <c r="B17" s="54"/>
      <c r="C17" s="142">
        <f t="shared" si="2"/>
        <v>0</v>
      </c>
      <c r="D17" s="54"/>
      <c r="E17" s="142">
        <f t="shared" si="2"/>
        <v>0</v>
      </c>
      <c r="F17" s="54"/>
      <c r="G17" s="142">
        <f t="shared" si="3"/>
        <v>0</v>
      </c>
      <c r="H17" s="67">
        <f t="shared" si="0"/>
        <v>0</v>
      </c>
      <c r="I17" s="143"/>
      <c r="J17" s="143"/>
      <c r="K17" s="54"/>
      <c r="L17" s="54"/>
      <c r="M17" s="210">
        <f t="shared" si="4"/>
        <v>0</v>
      </c>
      <c r="N17" s="142">
        <f t="shared" si="5"/>
      </c>
      <c r="P17" s="195">
        <f t="shared" si="6"/>
      </c>
      <c r="W17">
        <f t="shared" si="1"/>
        <v>0</v>
      </c>
    </row>
    <row r="18" spans="1:23" ht="16.5">
      <c r="A18" s="141"/>
      <c r="B18" s="54"/>
      <c r="C18" s="142">
        <f t="shared" si="2"/>
        <v>0</v>
      </c>
      <c r="D18" s="54"/>
      <c r="E18" s="142">
        <f t="shared" si="2"/>
        <v>0</v>
      </c>
      <c r="F18" s="54"/>
      <c r="G18" s="142">
        <f t="shared" si="3"/>
        <v>0</v>
      </c>
      <c r="H18" s="67">
        <f t="shared" si="0"/>
        <v>0</v>
      </c>
      <c r="I18" s="143"/>
      <c r="J18" s="143"/>
      <c r="K18" s="54"/>
      <c r="L18" s="54"/>
      <c r="M18" s="210">
        <f t="shared" si="4"/>
        <v>0</v>
      </c>
      <c r="N18" s="142">
        <f t="shared" si="5"/>
      </c>
      <c r="P18" s="195">
        <f t="shared" si="6"/>
      </c>
      <c r="W18">
        <f t="shared" si="1"/>
        <v>0</v>
      </c>
    </row>
    <row r="19" spans="1:23" ht="16.5">
      <c r="A19" s="141"/>
      <c r="B19" s="54"/>
      <c r="C19" s="142">
        <f t="shared" si="2"/>
        <v>0</v>
      </c>
      <c r="D19" s="54"/>
      <c r="E19" s="142">
        <f t="shared" si="2"/>
        <v>0</v>
      </c>
      <c r="F19" s="54"/>
      <c r="G19" s="142">
        <f t="shared" si="3"/>
        <v>0</v>
      </c>
      <c r="H19" s="67">
        <f t="shared" si="0"/>
        <v>0</v>
      </c>
      <c r="I19" s="143"/>
      <c r="J19" s="143"/>
      <c r="K19" s="54"/>
      <c r="L19" s="54"/>
      <c r="M19" s="210">
        <f t="shared" si="4"/>
        <v>0</v>
      </c>
      <c r="N19" s="142">
        <f t="shared" si="5"/>
      </c>
      <c r="P19" s="195">
        <f t="shared" si="6"/>
      </c>
      <c r="W19">
        <f t="shared" si="1"/>
        <v>0</v>
      </c>
    </row>
    <row r="20" spans="1:23" ht="16.5">
      <c r="A20" s="141"/>
      <c r="B20" s="54"/>
      <c r="C20" s="142">
        <f t="shared" si="2"/>
        <v>0</v>
      </c>
      <c r="D20" s="54"/>
      <c r="E20" s="142">
        <f t="shared" si="2"/>
        <v>0</v>
      </c>
      <c r="F20" s="54"/>
      <c r="G20" s="142">
        <f t="shared" si="3"/>
        <v>0</v>
      </c>
      <c r="H20" s="67">
        <f t="shared" si="0"/>
        <v>0</v>
      </c>
      <c r="I20" s="143"/>
      <c r="J20" s="143"/>
      <c r="K20" s="54"/>
      <c r="L20" s="54"/>
      <c r="M20" s="210">
        <f t="shared" si="4"/>
        <v>0</v>
      </c>
      <c r="N20" s="142">
        <f t="shared" si="5"/>
      </c>
      <c r="P20" s="195">
        <f t="shared" si="6"/>
      </c>
      <c r="W20">
        <f t="shared" si="1"/>
        <v>0</v>
      </c>
    </row>
    <row r="21" spans="1:23" ht="16.5">
      <c r="A21" s="141"/>
      <c r="B21" s="54"/>
      <c r="C21" s="142">
        <f t="shared" si="2"/>
        <v>0</v>
      </c>
      <c r="D21" s="54"/>
      <c r="E21" s="142">
        <f t="shared" si="2"/>
        <v>0</v>
      </c>
      <c r="F21" s="54"/>
      <c r="G21" s="142">
        <f t="shared" si="3"/>
        <v>0</v>
      </c>
      <c r="H21" s="67">
        <f t="shared" si="0"/>
        <v>0</v>
      </c>
      <c r="I21" s="143"/>
      <c r="J21" s="143"/>
      <c r="K21" s="54"/>
      <c r="L21" s="54"/>
      <c r="M21" s="210">
        <f t="shared" si="4"/>
        <v>0</v>
      </c>
      <c r="N21" s="142">
        <f t="shared" si="5"/>
      </c>
      <c r="P21" s="195">
        <f t="shared" si="6"/>
      </c>
      <c r="W21">
        <f t="shared" si="1"/>
        <v>0</v>
      </c>
    </row>
    <row r="22" spans="1:23" ht="16.5">
      <c r="A22" s="141"/>
      <c r="B22" s="54"/>
      <c r="C22" s="142">
        <f t="shared" si="2"/>
        <v>0</v>
      </c>
      <c r="D22" s="54"/>
      <c r="E22" s="142">
        <f t="shared" si="2"/>
        <v>0</v>
      </c>
      <c r="F22" s="54"/>
      <c r="G22" s="142">
        <f t="shared" si="3"/>
        <v>0</v>
      </c>
      <c r="H22" s="67">
        <f t="shared" si="0"/>
        <v>0</v>
      </c>
      <c r="I22" s="143"/>
      <c r="J22" s="143"/>
      <c r="K22" s="54"/>
      <c r="L22" s="54"/>
      <c r="M22" s="210">
        <f t="shared" si="4"/>
        <v>0</v>
      </c>
      <c r="N22" s="142">
        <f t="shared" si="5"/>
      </c>
      <c r="P22" s="195">
        <f t="shared" si="6"/>
      </c>
      <c r="W22">
        <f t="shared" si="1"/>
        <v>0</v>
      </c>
    </row>
    <row r="23" spans="1:23" ht="16.5">
      <c r="A23" s="141"/>
      <c r="B23" s="54"/>
      <c r="C23" s="142">
        <f t="shared" si="2"/>
        <v>0</v>
      </c>
      <c r="D23" s="54"/>
      <c r="E23" s="142">
        <f t="shared" si="2"/>
        <v>0</v>
      </c>
      <c r="F23" s="54"/>
      <c r="G23" s="142">
        <f t="shared" si="3"/>
        <v>0</v>
      </c>
      <c r="H23" s="67">
        <f t="shared" si="0"/>
        <v>0</v>
      </c>
      <c r="I23" s="143"/>
      <c r="J23" s="143"/>
      <c r="K23" s="54"/>
      <c r="L23" s="54"/>
      <c r="M23" s="210">
        <f t="shared" si="4"/>
        <v>0</v>
      </c>
      <c r="N23" s="142">
        <f t="shared" si="5"/>
      </c>
      <c r="P23" s="195">
        <f t="shared" si="6"/>
      </c>
      <c r="W23">
        <f t="shared" si="1"/>
        <v>0</v>
      </c>
    </row>
    <row r="24" spans="1:23" ht="16.5">
      <c r="A24" s="141"/>
      <c r="B24" s="54"/>
      <c r="C24" s="142">
        <f t="shared" si="2"/>
        <v>0</v>
      </c>
      <c r="D24" s="54"/>
      <c r="E24" s="142">
        <f t="shared" si="2"/>
        <v>0</v>
      </c>
      <c r="F24" s="54"/>
      <c r="G24" s="142">
        <f t="shared" si="3"/>
        <v>0</v>
      </c>
      <c r="H24" s="67">
        <f t="shared" si="0"/>
        <v>0</v>
      </c>
      <c r="I24" s="143"/>
      <c r="J24" s="143"/>
      <c r="K24" s="54"/>
      <c r="L24" s="54"/>
      <c r="M24" s="210">
        <f t="shared" si="4"/>
        <v>0</v>
      </c>
      <c r="N24" s="142">
        <f t="shared" si="5"/>
      </c>
      <c r="P24" s="195">
        <f t="shared" si="6"/>
      </c>
      <c r="W24">
        <f t="shared" si="1"/>
        <v>0</v>
      </c>
    </row>
    <row r="25" spans="1:23" s="22" customFormat="1" ht="16.5" customHeight="1">
      <c r="A25" s="141"/>
      <c r="B25" s="54"/>
      <c r="C25" s="142">
        <f>IF(B25&gt;0,1,0)</f>
        <v>0</v>
      </c>
      <c r="D25" s="54"/>
      <c r="E25" s="142">
        <f aca="true" t="shared" si="7" ref="E25:E30">IF(D25&gt;0,1,0)</f>
        <v>0</v>
      </c>
      <c r="F25" s="54"/>
      <c r="G25" s="142">
        <f t="shared" si="3"/>
        <v>0</v>
      </c>
      <c r="H25" s="67">
        <f t="shared" si="0"/>
        <v>0</v>
      </c>
      <c r="I25" s="143"/>
      <c r="J25" s="143"/>
      <c r="K25" s="54"/>
      <c r="L25" s="54"/>
      <c r="M25" s="210">
        <f t="shared" si="4"/>
        <v>0</v>
      </c>
      <c r="N25" s="142">
        <f t="shared" si="5"/>
      </c>
      <c r="O25"/>
      <c r="P25" s="195">
        <f t="shared" si="6"/>
      </c>
      <c r="Q25"/>
      <c r="R25"/>
      <c r="S25"/>
      <c r="T25"/>
      <c r="U25"/>
      <c r="V25"/>
      <c r="W25">
        <f t="shared" si="1"/>
        <v>0</v>
      </c>
    </row>
    <row r="26" spans="1:23" s="22" customFormat="1" ht="16.5" customHeight="1">
      <c r="A26" s="141"/>
      <c r="B26" s="54"/>
      <c r="C26" s="142">
        <f>IF(B26&gt;0,1,0)</f>
        <v>0</v>
      </c>
      <c r="D26" s="54"/>
      <c r="E26" s="142">
        <f t="shared" si="7"/>
        <v>0</v>
      </c>
      <c r="F26" s="54"/>
      <c r="G26" s="142">
        <f t="shared" si="3"/>
        <v>0</v>
      </c>
      <c r="H26" s="67">
        <f t="shared" si="0"/>
        <v>0</v>
      </c>
      <c r="I26" s="143"/>
      <c r="J26" s="143"/>
      <c r="K26" s="54"/>
      <c r="L26" s="54"/>
      <c r="M26" s="210">
        <f t="shared" si="4"/>
        <v>0</v>
      </c>
      <c r="N26" s="142">
        <f t="shared" si="5"/>
      </c>
      <c r="O26" s="148"/>
      <c r="P26" s="195">
        <f t="shared" si="6"/>
      </c>
      <c r="Q26"/>
      <c r="W26">
        <f t="shared" si="1"/>
        <v>0</v>
      </c>
    </row>
    <row r="27" spans="1:23" s="22" customFormat="1" ht="15" customHeight="1">
      <c r="A27" s="141"/>
      <c r="B27" s="54"/>
      <c r="C27" s="142">
        <f>IF(B27&gt;0,1,0)</f>
        <v>0</v>
      </c>
      <c r="D27" s="54"/>
      <c r="E27" s="142">
        <f t="shared" si="7"/>
        <v>0</v>
      </c>
      <c r="F27" s="54"/>
      <c r="G27" s="142">
        <f t="shared" si="3"/>
        <v>0</v>
      </c>
      <c r="H27" s="67">
        <f t="shared" si="0"/>
        <v>0</v>
      </c>
      <c r="I27" s="143"/>
      <c r="J27" s="143"/>
      <c r="K27" s="54"/>
      <c r="L27" s="54"/>
      <c r="M27" s="210">
        <f t="shared" si="4"/>
        <v>0</v>
      </c>
      <c r="N27" s="142">
        <f t="shared" si="5"/>
      </c>
      <c r="O27" s="148"/>
      <c r="P27" s="195">
        <f t="shared" si="6"/>
      </c>
      <c r="Q27"/>
      <c r="W27">
        <f t="shared" si="1"/>
        <v>0</v>
      </c>
    </row>
    <row r="28" spans="1:23" ht="15" customHeight="1">
      <c r="A28" s="141"/>
      <c r="B28" s="54"/>
      <c r="C28" s="142">
        <f>IF(B28&gt;0,1,0)</f>
        <v>0</v>
      </c>
      <c r="D28" s="54"/>
      <c r="E28" s="142">
        <f t="shared" si="7"/>
        <v>0</v>
      </c>
      <c r="F28" s="54"/>
      <c r="G28" s="142">
        <f t="shared" si="3"/>
        <v>0</v>
      </c>
      <c r="H28" s="67">
        <f t="shared" si="0"/>
        <v>0</v>
      </c>
      <c r="I28" s="143"/>
      <c r="J28" s="143"/>
      <c r="K28" s="54"/>
      <c r="L28" s="54"/>
      <c r="M28" s="210">
        <f t="shared" si="4"/>
        <v>0</v>
      </c>
      <c r="N28" s="142">
        <f t="shared" si="5"/>
      </c>
      <c r="O28" s="148"/>
      <c r="P28" s="195">
        <f t="shared" si="6"/>
      </c>
      <c r="R28" s="22"/>
      <c r="S28" s="22"/>
      <c r="T28" s="22"/>
      <c r="U28" s="22"/>
      <c r="V28" s="22"/>
      <c r="W28">
        <f t="shared" si="1"/>
        <v>0</v>
      </c>
    </row>
    <row r="29" spans="1:23" ht="16.5">
      <c r="A29" s="141"/>
      <c r="B29" s="54"/>
      <c r="C29" s="142"/>
      <c r="D29" s="54"/>
      <c r="E29" s="142">
        <f t="shared" si="7"/>
        <v>0</v>
      </c>
      <c r="F29" s="54"/>
      <c r="G29" s="142">
        <f t="shared" si="3"/>
        <v>0</v>
      </c>
      <c r="H29" s="67">
        <f t="shared" si="0"/>
        <v>0</v>
      </c>
      <c r="I29" s="143"/>
      <c r="J29" s="143"/>
      <c r="K29" s="54"/>
      <c r="L29" s="54"/>
      <c r="M29" s="210">
        <f t="shared" si="4"/>
        <v>0</v>
      </c>
      <c r="N29" s="142">
        <f t="shared" si="5"/>
      </c>
      <c r="P29" s="195">
        <f t="shared" si="6"/>
      </c>
      <c r="W29">
        <f t="shared" si="1"/>
        <v>0</v>
      </c>
    </row>
    <row r="30" spans="1:23" ht="16.5">
      <c r="A30" s="141"/>
      <c r="B30" s="54"/>
      <c r="C30" s="142"/>
      <c r="D30" s="54"/>
      <c r="E30" s="142">
        <f t="shared" si="7"/>
        <v>0</v>
      </c>
      <c r="F30" s="54"/>
      <c r="G30" s="142">
        <f t="shared" si="3"/>
        <v>0</v>
      </c>
      <c r="H30" s="67">
        <f t="shared" si="0"/>
        <v>0</v>
      </c>
      <c r="I30" s="143"/>
      <c r="J30" s="143"/>
      <c r="K30" s="54"/>
      <c r="L30" s="54"/>
      <c r="M30" s="210">
        <f>IF(H30=0,0,IF(OR(I30=0,J30=0,K30=0,L30=0),"error, faltan datos necesarios",H30*K30*I30*J30/(12*L30*1000000)))</f>
        <v>0</v>
      </c>
      <c r="N30" s="142">
        <f>IF($H30&gt;0,IF(OR($H30&gt;$Q$7,$B30&gt;1.5*$Q$7,$D30&gt;1.5*$Q$7,$F30&gt;1.5*$Q$7),"NO","si"),"")</f>
      </c>
      <c r="P30" s="195">
        <f t="shared" si="6"/>
      </c>
      <c r="W30">
        <f t="shared" si="1"/>
        <v>0</v>
      </c>
    </row>
    <row r="31" spans="11:23" ht="16.5">
      <c r="K31" s="22"/>
      <c r="L31" s="22"/>
      <c r="P31" s="195">
        <f t="shared" si="6"/>
      </c>
      <c r="W31">
        <f t="shared" si="1"/>
        <v>0</v>
      </c>
    </row>
    <row r="33" spans="1:21" ht="22.5" customHeight="1">
      <c r="A33" s="207" t="s">
        <v>278</v>
      </c>
      <c r="B33" s="208"/>
      <c r="C33" s="208"/>
      <c r="D33" s="208"/>
      <c r="E33" s="208"/>
      <c r="F33" s="208"/>
      <c r="G33" s="208"/>
      <c r="H33" s="208"/>
      <c r="I33" s="208"/>
      <c r="J33" s="208"/>
      <c r="K33" s="208"/>
      <c r="L33" s="208"/>
      <c r="M33" s="208"/>
      <c r="N33" s="208"/>
      <c r="O33" s="208"/>
      <c r="P33" s="208"/>
      <c r="Q33" s="208"/>
      <c r="R33" s="208"/>
      <c r="S33" s="208"/>
      <c r="T33" s="208"/>
      <c r="U33" s="208"/>
    </row>
    <row r="34" spans="1:21" ht="23.25" customHeight="1" thickBot="1">
      <c r="A34" s="175"/>
      <c r="B34" s="175"/>
      <c r="C34" s="175"/>
      <c r="D34" s="175"/>
      <c r="E34" s="175"/>
      <c r="F34" s="175"/>
      <c r="G34" s="175"/>
      <c r="H34" s="175"/>
      <c r="I34" s="175"/>
      <c r="J34" s="175"/>
      <c r="K34" s="175"/>
      <c r="L34" s="175"/>
      <c r="M34" s="175"/>
      <c r="N34" s="175"/>
      <c r="O34" s="175"/>
      <c r="P34" s="175"/>
      <c r="Q34" s="175"/>
      <c r="R34" s="175"/>
      <c r="S34" s="175"/>
      <c r="T34" s="175"/>
      <c r="U34" s="175"/>
    </row>
    <row r="35" spans="17:22" ht="20.25" thickBot="1">
      <c r="Q35" s="52"/>
      <c r="S35" s="168" t="s">
        <v>35</v>
      </c>
      <c r="T35" s="169">
        <f>SUM(K38:K59)</f>
        <v>0</v>
      </c>
      <c r="U35" s="170" t="s">
        <v>86</v>
      </c>
      <c r="V35" s="2"/>
    </row>
    <row r="36" spans="1:22" ht="33.75" thickBot="1">
      <c r="A36" s="323" t="s">
        <v>85</v>
      </c>
      <c r="B36" s="144" t="s">
        <v>257</v>
      </c>
      <c r="C36" s="144"/>
      <c r="D36" s="144"/>
      <c r="E36" s="144"/>
      <c r="F36" s="144"/>
      <c r="G36" s="144"/>
      <c r="H36" s="72"/>
      <c r="I36" s="156" t="s">
        <v>4</v>
      </c>
      <c r="J36" s="325" t="s">
        <v>6</v>
      </c>
      <c r="K36" s="314" t="s">
        <v>5</v>
      </c>
      <c r="L36" s="323" t="s">
        <v>119</v>
      </c>
      <c r="M36" s="51"/>
      <c r="O36" s="216" t="s">
        <v>120</v>
      </c>
      <c r="P36" s="215">
        <f>IF(O37&gt;=100,"VLE mg COV/Nm3","")</f>
      </c>
      <c r="Q36" s="213" t="str">
        <f>IF(O37&lt;100,"VLE mg COT/Nm3","")</f>
        <v>VLE mg COT/Nm3</v>
      </c>
      <c r="T36" s="2"/>
      <c r="U36" s="2"/>
      <c r="V36" s="2"/>
    </row>
    <row r="37" spans="1:22" ht="20.25" thickBot="1">
      <c r="A37" s="324"/>
      <c r="B37" s="68" t="s">
        <v>0</v>
      </c>
      <c r="C37" s="69" t="s">
        <v>103</v>
      </c>
      <c r="D37" s="70" t="s">
        <v>1</v>
      </c>
      <c r="E37" s="69" t="s">
        <v>103</v>
      </c>
      <c r="F37" s="70" t="s">
        <v>2</v>
      </c>
      <c r="G37" s="69" t="s">
        <v>103</v>
      </c>
      <c r="H37" s="71" t="s">
        <v>54</v>
      </c>
      <c r="I37" s="157"/>
      <c r="J37" s="326"/>
      <c r="K37" s="315"/>
      <c r="L37" s="324"/>
      <c r="M37" s="171" t="s">
        <v>76</v>
      </c>
      <c r="N37" s="2"/>
      <c r="O37" s="276">
        <f>SUM(L38:L59)</f>
        <v>0</v>
      </c>
      <c r="P37" s="280">
        <f>IF(O37&gt;=100,20,0)</f>
        <v>0</v>
      </c>
      <c r="Q37" s="279">
        <f>IF(O37&gt;=100,0,Q7)</f>
        <v>50</v>
      </c>
      <c r="T37" s="2"/>
      <c r="U37" s="2"/>
      <c r="V37" s="33"/>
    </row>
    <row r="38" spans="1:23" ht="17.25" customHeight="1">
      <c r="A38" s="141"/>
      <c r="B38" s="54"/>
      <c r="C38" s="142">
        <f aca="true" t="shared" si="8" ref="C38:C56">IF(B38&gt;0,1,0)</f>
        <v>0</v>
      </c>
      <c r="D38" s="54"/>
      <c r="E38" s="142">
        <f aca="true" t="shared" si="9" ref="E38:E56">IF(D38&gt;0,1,0)</f>
        <v>0</v>
      </c>
      <c r="F38" s="54"/>
      <c r="G38" s="142">
        <f aca="true" t="shared" si="10" ref="G38:G56">IF(F38&gt;0,1,0)</f>
        <v>0</v>
      </c>
      <c r="H38" s="147">
        <f aca="true" t="shared" si="11" ref="H38:H56">IF(C38+E38+G38&gt;0,(B38+D38+F38)/(C38+E38+G38),0)</f>
        <v>0</v>
      </c>
      <c r="I38" s="143"/>
      <c r="J38" s="143"/>
      <c r="K38" s="146">
        <f aca="true" t="shared" si="12" ref="K38:K56">H38*I38*J38/1000000</f>
        <v>0</v>
      </c>
      <c r="L38" s="146">
        <f aca="true" t="shared" si="13" ref="L38:L56">H38*I38/1000</f>
        <v>0</v>
      </c>
      <c r="M38" s="142">
        <f>IF(OR($H38=0,$P$37=0),0,IF(OR($H38&gt;$P$37,$B38&gt;1.5*$P$37,$D38&gt;1.5*$P$37,$F38&gt;1.5*$P$37),"NO","SI"))</f>
        <v>0</v>
      </c>
      <c r="N38" s="22"/>
      <c r="T38" s="33"/>
      <c r="U38" s="33"/>
      <c r="V38" s="22"/>
      <c r="W38">
        <f>IF(M38="NO",1,0)</f>
        <v>0</v>
      </c>
    </row>
    <row r="39" spans="1:23" ht="15" customHeight="1">
      <c r="A39" s="56"/>
      <c r="B39" s="56">
        <v>0</v>
      </c>
      <c r="C39" s="36">
        <f t="shared" si="8"/>
        <v>0</v>
      </c>
      <c r="D39" s="56"/>
      <c r="E39" s="36">
        <f t="shared" si="9"/>
        <v>0</v>
      </c>
      <c r="F39" s="56"/>
      <c r="G39" s="36">
        <f t="shared" si="10"/>
        <v>0</v>
      </c>
      <c r="H39" s="122">
        <f t="shared" si="11"/>
        <v>0</v>
      </c>
      <c r="I39" s="55"/>
      <c r="J39" s="55"/>
      <c r="K39" s="145">
        <f t="shared" si="12"/>
        <v>0</v>
      </c>
      <c r="L39" s="145">
        <f t="shared" si="13"/>
        <v>0</v>
      </c>
      <c r="M39" s="142">
        <f aca="true" t="shared" si="14" ref="M39:M56">IF(OR($H39=0,$P$37=0),0,IF(OR($H39&gt;$P$37,$B39&gt;1.5*$P$37,$D39&gt;1.5*$P$37,$F39&gt;1.5*$P$37),"NO","SI"))</f>
        <v>0</v>
      </c>
      <c r="N39" s="22"/>
      <c r="O39" s="312" t="str">
        <f>IF(O37&lt;100,"Caudal inferior a 100 g/h, aplica el VLE general focos canalizados para esta actividad en mg COT/Nm3",0)</f>
        <v>Caudal inferior a 100 g/h, aplica el VLE general focos canalizados para esta actividad en mg COT/Nm3</v>
      </c>
      <c r="P39" s="312"/>
      <c r="Q39" s="312"/>
      <c r="R39" s="312"/>
      <c r="S39" s="312"/>
      <c r="T39" s="312"/>
      <c r="U39" s="312"/>
      <c r="V39" s="2"/>
      <c r="W39">
        <f aca="true" t="shared" si="15" ref="W39:W73">IF(M39="NO",1,0)</f>
        <v>0</v>
      </c>
    </row>
    <row r="40" spans="1:23" ht="15" customHeight="1">
      <c r="A40" s="56"/>
      <c r="B40" s="56"/>
      <c r="C40" s="36">
        <f t="shared" si="8"/>
        <v>0</v>
      </c>
      <c r="D40" s="56"/>
      <c r="E40" s="36">
        <f t="shared" si="9"/>
        <v>0</v>
      </c>
      <c r="F40" s="56"/>
      <c r="G40" s="36">
        <f t="shared" si="10"/>
        <v>0</v>
      </c>
      <c r="H40" s="122">
        <f t="shared" si="11"/>
        <v>0</v>
      </c>
      <c r="I40" s="55"/>
      <c r="J40" s="55"/>
      <c r="K40" s="145">
        <f t="shared" si="12"/>
        <v>0</v>
      </c>
      <c r="L40" s="145">
        <f t="shared" si="13"/>
        <v>0</v>
      </c>
      <c r="M40" s="142">
        <f t="shared" si="14"/>
        <v>0</v>
      </c>
      <c r="N40" s="22"/>
      <c r="O40" s="313" t="str">
        <f>IF(O37&lt;100,"Es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40" s="313"/>
      <c r="Q40" s="313"/>
      <c r="R40" s="313"/>
      <c r="S40" s="313"/>
      <c r="T40" s="313"/>
      <c r="U40" s="313"/>
      <c r="W40">
        <f t="shared" si="15"/>
        <v>0</v>
      </c>
    </row>
    <row r="41" spans="1:23" ht="15" customHeight="1">
      <c r="A41" s="56"/>
      <c r="B41" s="56"/>
      <c r="C41" s="36">
        <f t="shared" si="8"/>
        <v>0</v>
      </c>
      <c r="D41" s="56"/>
      <c r="E41" s="36">
        <f t="shared" si="9"/>
        <v>0</v>
      </c>
      <c r="F41" s="56"/>
      <c r="G41" s="36">
        <f t="shared" si="10"/>
        <v>0</v>
      </c>
      <c r="H41" s="122">
        <f t="shared" si="11"/>
        <v>0</v>
      </c>
      <c r="I41" s="55"/>
      <c r="J41" s="55"/>
      <c r="K41" s="145">
        <f t="shared" si="12"/>
        <v>0</v>
      </c>
      <c r="L41" s="145">
        <f t="shared" si="13"/>
        <v>0</v>
      </c>
      <c r="M41" s="142">
        <f t="shared" si="14"/>
        <v>0</v>
      </c>
      <c r="N41" s="22"/>
      <c r="O41" s="313"/>
      <c r="P41" s="313"/>
      <c r="Q41" s="313"/>
      <c r="R41" s="313"/>
      <c r="S41" s="313"/>
      <c r="T41" s="313"/>
      <c r="U41" s="313"/>
      <c r="W41">
        <f t="shared" si="15"/>
        <v>0</v>
      </c>
    </row>
    <row r="42" spans="1:23" ht="15" customHeight="1">
      <c r="A42" s="56"/>
      <c r="B42" s="56"/>
      <c r="C42" s="36">
        <f t="shared" si="8"/>
        <v>0</v>
      </c>
      <c r="D42" s="56"/>
      <c r="E42" s="36">
        <f t="shared" si="9"/>
        <v>0</v>
      </c>
      <c r="F42" s="56"/>
      <c r="G42" s="36">
        <f t="shared" si="10"/>
        <v>0</v>
      </c>
      <c r="H42" s="122">
        <f t="shared" si="11"/>
        <v>0</v>
      </c>
      <c r="I42" s="55"/>
      <c r="J42" s="55"/>
      <c r="K42" s="145">
        <f t="shared" si="12"/>
        <v>0</v>
      </c>
      <c r="L42" s="145">
        <f t="shared" si="13"/>
        <v>0</v>
      </c>
      <c r="M42" s="142">
        <f t="shared" si="14"/>
        <v>0</v>
      </c>
      <c r="N42" s="22"/>
      <c r="O42" s="313"/>
      <c r="P42" s="313"/>
      <c r="Q42" s="313"/>
      <c r="R42" s="313"/>
      <c r="S42" s="313"/>
      <c r="T42" s="313"/>
      <c r="U42" s="313"/>
      <c r="V42" s="52"/>
      <c r="W42">
        <f t="shared" si="15"/>
        <v>0</v>
      </c>
    </row>
    <row r="43" spans="1:22" ht="15">
      <c r="A43" s="56"/>
      <c r="B43" s="56"/>
      <c r="C43" s="36"/>
      <c r="D43" s="56"/>
      <c r="E43" s="36"/>
      <c r="F43" s="56"/>
      <c r="G43" s="36"/>
      <c r="H43" s="122"/>
      <c r="I43" s="55"/>
      <c r="J43" s="55"/>
      <c r="K43" s="145"/>
      <c r="L43" s="145"/>
      <c r="M43" s="142">
        <f t="shared" si="14"/>
        <v>0</v>
      </c>
      <c r="N43" s="22"/>
      <c r="O43" s="313"/>
      <c r="P43" s="313"/>
      <c r="Q43" s="313"/>
      <c r="R43" s="313"/>
      <c r="S43" s="313"/>
      <c r="T43" s="313"/>
      <c r="U43" s="313"/>
      <c r="V43" s="52"/>
    </row>
    <row r="44" spans="1:22" ht="15">
      <c r="A44" s="56"/>
      <c r="B44" s="56"/>
      <c r="C44" s="36"/>
      <c r="D44" s="56"/>
      <c r="E44" s="36"/>
      <c r="F44" s="56"/>
      <c r="G44" s="36"/>
      <c r="H44" s="122"/>
      <c r="I44" s="55"/>
      <c r="J44" s="55"/>
      <c r="K44" s="145"/>
      <c r="L44" s="145"/>
      <c r="M44" s="142">
        <f t="shared" si="14"/>
        <v>0</v>
      </c>
      <c r="N44" s="22"/>
      <c r="O44" s="313">
        <f>IF(P37=0,0,"El VLE para los focos de emisión de COVs halogenados con frase de riesgo asignada R40 o indicación de peligro H341 o H351, cuando el caudal másico de la suma de los compuestos sea &gt;= 100 g/h es 20 mg COV/Nm3")</f>
        <v>0</v>
      </c>
      <c r="P44" s="313"/>
      <c r="Q44" s="313"/>
      <c r="R44" s="313"/>
      <c r="S44" s="313"/>
      <c r="T44" s="313"/>
      <c r="U44" s="52"/>
      <c r="V44" s="52"/>
    </row>
    <row r="45" spans="1:22" ht="15">
      <c r="A45" s="56"/>
      <c r="B45" s="56"/>
      <c r="C45" s="36"/>
      <c r="D45" s="56"/>
      <c r="E45" s="36"/>
      <c r="F45" s="56"/>
      <c r="G45" s="36"/>
      <c r="H45" s="122"/>
      <c r="I45" s="55"/>
      <c r="J45" s="55"/>
      <c r="K45" s="145"/>
      <c r="L45" s="145"/>
      <c r="M45" s="142">
        <f t="shared" si="14"/>
        <v>0</v>
      </c>
      <c r="N45" s="22"/>
      <c r="O45" s="313"/>
      <c r="P45" s="313"/>
      <c r="Q45" s="313"/>
      <c r="R45" s="313"/>
      <c r="S45" s="313"/>
      <c r="T45" s="313"/>
      <c r="U45" s="52"/>
      <c r="V45" s="52"/>
    </row>
    <row r="46" spans="1:22" ht="15">
      <c r="A46" s="56"/>
      <c r="B46" s="56"/>
      <c r="C46" s="36"/>
      <c r="D46" s="56"/>
      <c r="E46" s="36"/>
      <c r="F46" s="56"/>
      <c r="G46" s="36"/>
      <c r="H46" s="122"/>
      <c r="I46" s="55"/>
      <c r="J46" s="55"/>
      <c r="K46" s="145"/>
      <c r="L46" s="145"/>
      <c r="M46" s="142">
        <f t="shared" si="14"/>
        <v>0</v>
      </c>
      <c r="N46" s="22"/>
      <c r="O46" s="313"/>
      <c r="P46" s="313"/>
      <c r="Q46" s="313"/>
      <c r="R46" s="313"/>
      <c r="S46" s="313"/>
      <c r="T46" s="313"/>
      <c r="U46" s="52"/>
      <c r="V46" s="52"/>
    </row>
    <row r="47" spans="1:22" ht="15">
      <c r="A47" s="56"/>
      <c r="B47" s="56"/>
      <c r="C47" s="36"/>
      <c r="D47" s="56"/>
      <c r="E47" s="36"/>
      <c r="F47" s="56"/>
      <c r="G47" s="36"/>
      <c r="H47" s="122"/>
      <c r="I47" s="55"/>
      <c r="J47" s="55"/>
      <c r="K47" s="145"/>
      <c r="L47" s="145"/>
      <c r="M47" s="142">
        <f t="shared" si="14"/>
        <v>0</v>
      </c>
      <c r="N47" s="22"/>
      <c r="O47" s="52"/>
      <c r="P47" s="52"/>
      <c r="Q47" s="52"/>
      <c r="R47" s="52"/>
      <c r="S47" s="52"/>
      <c r="T47" s="52"/>
      <c r="U47" s="52"/>
      <c r="V47" s="52"/>
    </row>
    <row r="48" spans="1:22" ht="15">
      <c r="A48" s="56"/>
      <c r="B48" s="56"/>
      <c r="C48" s="36"/>
      <c r="D48" s="56"/>
      <c r="E48" s="36"/>
      <c r="F48" s="56"/>
      <c r="G48" s="36"/>
      <c r="H48" s="122"/>
      <c r="I48" s="55"/>
      <c r="J48" s="55"/>
      <c r="K48" s="145"/>
      <c r="L48" s="145"/>
      <c r="M48" s="142">
        <f t="shared" si="14"/>
        <v>0</v>
      </c>
      <c r="N48" s="22"/>
      <c r="O48" s="52"/>
      <c r="P48" s="52"/>
      <c r="Q48" s="52"/>
      <c r="R48" s="52"/>
      <c r="S48" s="52"/>
      <c r="T48" s="52"/>
      <c r="U48" s="52"/>
      <c r="V48" s="52"/>
    </row>
    <row r="49" spans="1:22" ht="15">
      <c r="A49" s="56"/>
      <c r="B49" s="56"/>
      <c r="C49" s="36"/>
      <c r="D49" s="56"/>
      <c r="E49" s="36"/>
      <c r="F49" s="56"/>
      <c r="G49" s="36"/>
      <c r="H49" s="122"/>
      <c r="I49" s="55"/>
      <c r="J49" s="55"/>
      <c r="K49" s="145"/>
      <c r="L49" s="145"/>
      <c r="M49" s="142">
        <f t="shared" si="14"/>
        <v>0</v>
      </c>
      <c r="N49" s="22"/>
      <c r="O49" s="52"/>
      <c r="P49" s="52"/>
      <c r="Q49" s="52"/>
      <c r="R49" s="52"/>
      <c r="S49" s="52"/>
      <c r="T49" s="52"/>
      <c r="U49" s="52"/>
      <c r="V49" s="52"/>
    </row>
    <row r="50" spans="1:22" ht="15">
      <c r="A50" s="56"/>
      <c r="B50" s="56"/>
      <c r="C50" s="36"/>
      <c r="D50" s="56"/>
      <c r="E50" s="36"/>
      <c r="F50" s="56"/>
      <c r="G50" s="36"/>
      <c r="H50" s="122"/>
      <c r="I50" s="55"/>
      <c r="J50" s="55"/>
      <c r="K50" s="145"/>
      <c r="L50" s="145"/>
      <c r="M50" s="142">
        <f t="shared" si="14"/>
        <v>0</v>
      </c>
      <c r="N50" s="22"/>
      <c r="O50" s="52"/>
      <c r="P50" s="52"/>
      <c r="Q50" s="52"/>
      <c r="R50" s="52"/>
      <c r="S50" s="52"/>
      <c r="T50" s="52"/>
      <c r="U50" s="52"/>
      <c r="V50" s="52"/>
    </row>
    <row r="51" spans="1:22" ht="15">
      <c r="A51" s="56"/>
      <c r="B51" s="56"/>
      <c r="C51" s="36"/>
      <c r="D51" s="56"/>
      <c r="E51" s="36"/>
      <c r="F51" s="56"/>
      <c r="G51" s="36"/>
      <c r="H51" s="122"/>
      <c r="I51" s="55"/>
      <c r="J51" s="55"/>
      <c r="K51" s="145"/>
      <c r="L51" s="145"/>
      <c r="M51" s="142">
        <f t="shared" si="14"/>
        <v>0</v>
      </c>
      <c r="N51" s="22"/>
      <c r="O51" s="52"/>
      <c r="P51" s="52"/>
      <c r="Q51" s="52"/>
      <c r="R51" s="52"/>
      <c r="S51" s="52"/>
      <c r="T51" s="52"/>
      <c r="U51" s="52"/>
      <c r="V51" s="52"/>
    </row>
    <row r="52" spans="1:23" s="52" customFormat="1" ht="19.5">
      <c r="A52" s="56"/>
      <c r="B52" s="56"/>
      <c r="C52" s="36">
        <f t="shared" si="8"/>
        <v>0</v>
      </c>
      <c r="D52" s="56"/>
      <c r="E52" s="36">
        <f t="shared" si="9"/>
        <v>0</v>
      </c>
      <c r="F52" s="56"/>
      <c r="G52" s="36">
        <f t="shared" si="10"/>
        <v>0</v>
      </c>
      <c r="H52" s="122">
        <f t="shared" si="11"/>
        <v>0</v>
      </c>
      <c r="I52" s="55"/>
      <c r="J52" s="55"/>
      <c r="K52" s="145">
        <f t="shared" si="12"/>
        <v>0</v>
      </c>
      <c r="L52" s="145">
        <f t="shared" si="13"/>
        <v>0</v>
      </c>
      <c r="M52" s="142">
        <f t="shared" si="14"/>
        <v>0</v>
      </c>
      <c r="N52" s="22"/>
      <c r="O52" s="211"/>
      <c r="P52" s="211"/>
      <c r="Q52" s="211"/>
      <c r="R52" s="211"/>
      <c r="S52" s="211"/>
      <c r="T52" s="211"/>
      <c r="W52">
        <f t="shared" si="15"/>
        <v>0</v>
      </c>
    </row>
    <row r="53" spans="1:23" s="52" customFormat="1" ht="19.5">
      <c r="A53" s="56"/>
      <c r="B53" s="56"/>
      <c r="C53" s="36">
        <f t="shared" si="8"/>
        <v>0</v>
      </c>
      <c r="D53" s="56"/>
      <c r="E53" s="36">
        <f t="shared" si="9"/>
        <v>0</v>
      </c>
      <c r="F53" s="56"/>
      <c r="G53" s="36">
        <f t="shared" si="10"/>
        <v>0</v>
      </c>
      <c r="H53" s="122">
        <f t="shared" si="11"/>
        <v>0</v>
      </c>
      <c r="I53" s="55"/>
      <c r="J53" s="55"/>
      <c r="K53" s="145">
        <f t="shared" si="12"/>
        <v>0</v>
      </c>
      <c r="L53" s="145">
        <f t="shared" si="13"/>
        <v>0</v>
      </c>
      <c r="M53" s="142">
        <f t="shared" si="14"/>
        <v>0</v>
      </c>
      <c r="N53" s="172"/>
      <c r="O53" s="211"/>
      <c r="P53" s="211"/>
      <c r="Q53" s="211"/>
      <c r="R53" s="211"/>
      <c r="S53" s="211"/>
      <c r="T53" s="211"/>
      <c r="W53">
        <f t="shared" si="15"/>
        <v>0</v>
      </c>
    </row>
    <row r="54" spans="1:23" s="52" customFormat="1" ht="15" customHeight="1">
      <c r="A54" s="56"/>
      <c r="B54" s="56"/>
      <c r="C54" s="36">
        <f t="shared" si="8"/>
        <v>0</v>
      </c>
      <c r="D54" s="56"/>
      <c r="E54" s="36">
        <f t="shared" si="9"/>
        <v>0</v>
      </c>
      <c r="F54" s="56"/>
      <c r="G54" s="36">
        <f t="shared" si="10"/>
        <v>0</v>
      </c>
      <c r="H54" s="122">
        <f t="shared" si="11"/>
        <v>0</v>
      </c>
      <c r="I54" s="55"/>
      <c r="J54" s="55"/>
      <c r="K54" s="145">
        <f t="shared" si="12"/>
        <v>0</v>
      </c>
      <c r="L54" s="145">
        <f t="shared" si="13"/>
        <v>0</v>
      </c>
      <c r="M54" s="142">
        <f t="shared" si="14"/>
        <v>0</v>
      </c>
      <c r="N54" s="172"/>
      <c r="O54" s="172"/>
      <c r="P54" s="172"/>
      <c r="Q54" s="172"/>
      <c r="R54" s="172"/>
      <c r="S54"/>
      <c r="W54">
        <f t="shared" si="15"/>
        <v>0</v>
      </c>
    </row>
    <row r="55" spans="1:23" s="52" customFormat="1" ht="15">
      <c r="A55" s="56"/>
      <c r="B55" s="56"/>
      <c r="C55" s="36">
        <f t="shared" si="8"/>
        <v>0</v>
      </c>
      <c r="D55" s="56"/>
      <c r="E55" s="36">
        <f t="shared" si="9"/>
        <v>0</v>
      </c>
      <c r="F55" s="56"/>
      <c r="G55" s="36">
        <f t="shared" si="10"/>
        <v>0</v>
      </c>
      <c r="H55" s="122">
        <f t="shared" si="11"/>
        <v>0</v>
      </c>
      <c r="I55" s="55"/>
      <c r="J55" s="55"/>
      <c r="K55" s="145">
        <f t="shared" si="12"/>
        <v>0</v>
      </c>
      <c r="L55" s="145">
        <f t="shared" si="13"/>
        <v>0</v>
      </c>
      <c r="M55" s="142">
        <f t="shared" si="14"/>
        <v>0</v>
      </c>
      <c r="N55" s="121"/>
      <c r="O55" s="22"/>
      <c r="P55" s="22"/>
      <c r="Q55" s="22"/>
      <c r="R55" s="22"/>
      <c r="S55" s="22"/>
      <c r="T55" s="22"/>
      <c r="W55">
        <f t="shared" si="15"/>
        <v>0</v>
      </c>
    </row>
    <row r="56" spans="1:23" s="52" customFormat="1" ht="15.75" customHeight="1" thickBot="1">
      <c r="A56" s="56"/>
      <c r="B56" s="56"/>
      <c r="C56" s="36">
        <f t="shared" si="8"/>
        <v>0</v>
      </c>
      <c r="D56" s="56"/>
      <c r="E56" s="36">
        <f t="shared" si="9"/>
        <v>0</v>
      </c>
      <c r="F56" s="56"/>
      <c r="G56" s="36">
        <f t="shared" si="10"/>
        <v>0</v>
      </c>
      <c r="H56" s="122">
        <f t="shared" si="11"/>
        <v>0</v>
      </c>
      <c r="I56" s="55"/>
      <c r="J56" s="55"/>
      <c r="K56" s="145">
        <f t="shared" si="12"/>
        <v>0</v>
      </c>
      <c r="L56" s="145">
        <f t="shared" si="13"/>
        <v>0</v>
      </c>
      <c r="M56" s="142">
        <f t="shared" si="14"/>
        <v>0</v>
      </c>
      <c r="N56" s="173"/>
      <c r="O56" s="173"/>
      <c r="P56" s="173"/>
      <c r="Q56" s="173"/>
      <c r="R56" s="173"/>
      <c r="S56" s="173"/>
      <c r="T56" s="174"/>
      <c r="U56" s="174"/>
      <c r="W56">
        <f t="shared" si="15"/>
        <v>0</v>
      </c>
    </row>
    <row r="57" spans="1:23" s="52" customFormat="1" ht="15.75" customHeight="1" thickTop="1">
      <c r="A57" s="206"/>
      <c r="B57" s="206"/>
      <c r="C57" s="206"/>
      <c r="D57" s="206"/>
      <c r="E57" s="206"/>
      <c r="F57" s="206"/>
      <c r="G57" s="206"/>
      <c r="H57" s="206"/>
      <c r="I57" s="206"/>
      <c r="J57" s="206"/>
      <c r="K57" s="206"/>
      <c r="L57" s="206"/>
      <c r="M57" s="206"/>
      <c r="N57" s="206"/>
      <c r="O57" s="206"/>
      <c r="P57" s="206"/>
      <c r="Q57" s="206"/>
      <c r="R57" s="206"/>
      <c r="S57" s="206"/>
      <c r="T57" s="206"/>
      <c r="U57"/>
      <c r="V57"/>
      <c r="W57">
        <f t="shared" si="15"/>
        <v>0</v>
      </c>
    </row>
    <row r="58" spans="1:23" ht="30.75" customHeight="1" thickBot="1">
      <c r="A58" s="207" t="s">
        <v>256</v>
      </c>
      <c r="B58" s="208"/>
      <c r="C58" s="208"/>
      <c r="D58" s="208"/>
      <c r="E58" s="208"/>
      <c r="F58" s="208"/>
      <c r="G58" s="208"/>
      <c r="H58" s="208"/>
      <c r="I58" s="208"/>
      <c r="J58" s="208"/>
      <c r="K58" s="208"/>
      <c r="L58" s="208"/>
      <c r="M58" s="208"/>
      <c r="N58" s="208"/>
      <c r="O58" s="208"/>
      <c r="P58" s="208"/>
      <c r="Q58" s="208"/>
      <c r="R58" s="208"/>
      <c r="S58" s="208"/>
      <c r="T58" s="208"/>
      <c r="U58" s="209"/>
      <c r="W58">
        <f t="shared" si="15"/>
        <v>0</v>
      </c>
    </row>
    <row r="59" spans="13:23" ht="21" customHeight="1" thickBot="1">
      <c r="M59" s="52"/>
      <c r="N59" s="52"/>
      <c r="Q59" s="22"/>
      <c r="S59" s="168" t="s">
        <v>35</v>
      </c>
      <c r="T59" s="169">
        <f>SUM(K62:K89)</f>
        <v>0</v>
      </c>
      <c r="U59" s="170" t="s">
        <v>86</v>
      </c>
      <c r="W59">
        <f t="shared" si="15"/>
        <v>0</v>
      </c>
    </row>
    <row r="60" spans="1:23" ht="33">
      <c r="A60" s="320" t="s">
        <v>85</v>
      </c>
      <c r="B60" s="316" t="s">
        <v>257</v>
      </c>
      <c r="C60" s="317"/>
      <c r="D60" s="317"/>
      <c r="E60" s="317"/>
      <c r="F60" s="317"/>
      <c r="G60" s="317"/>
      <c r="H60" s="318"/>
      <c r="I60" s="302" t="s">
        <v>4</v>
      </c>
      <c r="J60" s="319" t="s">
        <v>6</v>
      </c>
      <c r="K60" s="302" t="s">
        <v>5</v>
      </c>
      <c r="L60" s="302" t="s">
        <v>119</v>
      </c>
      <c r="M60" s="327" t="s">
        <v>76</v>
      </c>
      <c r="O60" s="216" t="s">
        <v>120</v>
      </c>
      <c r="P60" s="215">
        <f>IF(O61&gt;=10,"VLE mg COV/Nm3","")</f>
      </c>
      <c r="Q60" s="213" t="str">
        <f>IF(O61&lt;10,"VLE mg COT/Nm3","")</f>
        <v>VLE mg COT/Nm3</v>
      </c>
      <c r="R60" s="52"/>
      <c r="S60" s="52"/>
      <c r="W60">
        <f t="shared" si="15"/>
        <v>0</v>
      </c>
    </row>
    <row r="61" spans="1:23" ht="25.5" customHeight="1">
      <c r="A61" s="321"/>
      <c r="B61" s="188" t="s">
        <v>0</v>
      </c>
      <c r="C61" s="188" t="s">
        <v>103</v>
      </c>
      <c r="D61" s="188" t="s">
        <v>1</v>
      </c>
      <c r="E61" s="188" t="s">
        <v>103</v>
      </c>
      <c r="F61" s="188" t="s">
        <v>2</v>
      </c>
      <c r="G61" s="180" t="s">
        <v>103</v>
      </c>
      <c r="H61" s="188" t="s">
        <v>54</v>
      </c>
      <c r="I61" s="302"/>
      <c r="J61" s="319"/>
      <c r="K61" s="302"/>
      <c r="L61" s="302"/>
      <c r="M61" s="328"/>
      <c r="N61" s="2"/>
      <c r="O61" s="277">
        <f>SUM(L62:L89)</f>
        <v>0</v>
      </c>
      <c r="P61" s="278">
        <f>IF(O61&gt;=10,2,0)</f>
        <v>0</v>
      </c>
      <c r="Q61" s="214">
        <f>IF(O61&gt;10,0,Q7)</f>
        <v>50</v>
      </c>
      <c r="W61">
        <f t="shared" si="15"/>
        <v>0</v>
      </c>
    </row>
    <row r="62" spans="1:23" ht="16.5">
      <c r="A62" s="141"/>
      <c r="B62" s="54"/>
      <c r="C62" s="142">
        <f aca="true" t="shared" si="16" ref="C62:C71">IF(B62&gt;0,1,0)</f>
        <v>0</v>
      </c>
      <c r="D62" s="54"/>
      <c r="E62" s="142">
        <f aca="true" t="shared" si="17" ref="E62:E71">IF(D62&gt;0,1,0)</f>
        <v>0</v>
      </c>
      <c r="F62" s="54"/>
      <c r="G62" s="142">
        <f aca="true" t="shared" si="18" ref="G62:G71">IF(F62&gt;0,1,0)</f>
        <v>0</v>
      </c>
      <c r="H62" s="67">
        <f aca="true" t="shared" si="19" ref="H62:H71">IF(C62+E62+G62&gt;0,(B62+D62+F62)/(C62+E62+G62),0)</f>
        <v>0</v>
      </c>
      <c r="I62" s="143"/>
      <c r="J62" s="143"/>
      <c r="K62" s="146">
        <f aca="true" t="shared" si="20" ref="K62:K71">H62*I62*J62/1000000</f>
        <v>0</v>
      </c>
      <c r="L62" s="146">
        <f aca="true" t="shared" si="21" ref="L62:L71">H62*I62/1000</f>
        <v>0</v>
      </c>
      <c r="M62" s="142">
        <f>IF(OR($H62=0,$P$61=0),0,IF(OR($H62&gt;$P$61,$B62&gt;1.5*$P$61,$D62&gt;1.5*$P$61,$F62&gt;1.5*$P$61),"NO","SI"))</f>
        <v>0</v>
      </c>
      <c r="N62" s="22"/>
      <c r="T62" s="52"/>
      <c r="U62" s="52"/>
      <c r="W62">
        <f t="shared" si="15"/>
        <v>0</v>
      </c>
    </row>
    <row r="63" spans="1:23" ht="16.5" customHeight="1">
      <c r="A63" s="141"/>
      <c r="B63" s="56"/>
      <c r="C63" s="142">
        <f t="shared" si="16"/>
        <v>0</v>
      </c>
      <c r="D63" s="56"/>
      <c r="E63" s="142">
        <f t="shared" si="17"/>
        <v>0</v>
      </c>
      <c r="F63" s="56"/>
      <c r="G63" s="142">
        <f t="shared" si="18"/>
        <v>0</v>
      </c>
      <c r="H63" s="122">
        <f t="shared" si="19"/>
        <v>0</v>
      </c>
      <c r="I63" s="55"/>
      <c r="J63" s="55"/>
      <c r="K63" s="145">
        <f t="shared" si="20"/>
        <v>0</v>
      </c>
      <c r="L63" s="145">
        <f t="shared" si="21"/>
        <v>0</v>
      </c>
      <c r="M63" s="142">
        <f aca="true" t="shared" si="22" ref="M63:M73">IF(OR($H63=0,$P$61=0),0,IF(OR($H63&gt;$P$61,$B63&gt;1.5*$P$61,$D63&gt;1.5*$P$61,$F63&gt;1.5*$P$61),"NO","SI"))</f>
        <v>0</v>
      </c>
      <c r="N63" s="22"/>
      <c r="O63" s="312" t="str">
        <f>IF(O61&lt;10,"Caudal inferior a 10 g/h, aplica el VLE general focos canalizados para esta actividad en mg COT/Nm3",0)</f>
        <v>Caudal inferior a 10 g/h, aplica el VLE general focos canalizados para esta actividad en mg COT/Nm3</v>
      </c>
      <c r="P63" s="312"/>
      <c r="Q63" s="312"/>
      <c r="R63" s="312"/>
      <c r="S63" s="312"/>
      <c r="T63" s="312"/>
      <c r="U63" s="312"/>
      <c r="V63" s="52"/>
      <c r="W63">
        <f t="shared" si="15"/>
        <v>0</v>
      </c>
    </row>
    <row r="64" spans="1:23" s="52" customFormat="1" ht="16.5" customHeight="1">
      <c r="A64" s="141"/>
      <c r="B64" s="56"/>
      <c r="C64" s="142">
        <f t="shared" si="16"/>
        <v>0</v>
      </c>
      <c r="D64" s="56"/>
      <c r="E64" s="142">
        <f t="shared" si="17"/>
        <v>0</v>
      </c>
      <c r="F64" s="56"/>
      <c r="G64" s="142">
        <f t="shared" si="18"/>
        <v>0</v>
      </c>
      <c r="H64" s="122">
        <f t="shared" si="19"/>
        <v>0</v>
      </c>
      <c r="I64" s="55"/>
      <c r="J64" s="55"/>
      <c r="K64" s="145">
        <f t="shared" si="20"/>
        <v>0</v>
      </c>
      <c r="L64" s="145">
        <f t="shared" si="21"/>
        <v>0</v>
      </c>
      <c r="M64" s="142">
        <f t="shared" si="22"/>
        <v>0</v>
      </c>
      <c r="N64" s="22"/>
      <c r="O64" s="313" t="str">
        <f>IF(O61&lt;10,"Es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64" s="313"/>
      <c r="Q64" s="313"/>
      <c r="R64" s="313"/>
      <c r="S64" s="313"/>
      <c r="T64" s="313"/>
      <c r="U64" s="22"/>
      <c r="W64">
        <f t="shared" si="15"/>
        <v>0</v>
      </c>
    </row>
    <row r="65" spans="1:23" s="52" customFormat="1" ht="16.5" customHeight="1">
      <c r="A65" s="141"/>
      <c r="B65" s="56"/>
      <c r="C65" s="142">
        <f t="shared" si="16"/>
        <v>0</v>
      </c>
      <c r="D65" s="56"/>
      <c r="E65" s="142">
        <f t="shared" si="17"/>
        <v>0</v>
      </c>
      <c r="F65" s="56"/>
      <c r="G65" s="142">
        <f t="shared" si="18"/>
        <v>0</v>
      </c>
      <c r="H65" s="122">
        <f t="shared" si="19"/>
        <v>0</v>
      </c>
      <c r="I65" s="55"/>
      <c r="J65" s="55"/>
      <c r="K65" s="145">
        <f t="shared" si="20"/>
        <v>0</v>
      </c>
      <c r="L65" s="145">
        <f t="shared" si="21"/>
        <v>0</v>
      </c>
      <c r="M65" s="142">
        <f t="shared" si="22"/>
        <v>0</v>
      </c>
      <c r="N65" s="22"/>
      <c r="O65" s="313"/>
      <c r="P65" s="313"/>
      <c r="Q65" s="313"/>
      <c r="R65" s="313"/>
      <c r="S65" s="313"/>
      <c r="T65" s="313"/>
      <c r="U65" s="2"/>
      <c r="W65">
        <f t="shared" si="15"/>
        <v>0</v>
      </c>
    </row>
    <row r="66" spans="1:23" s="52" customFormat="1" ht="16.5" customHeight="1">
      <c r="A66" s="141"/>
      <c r="B66" s="56"/>
      <c r="C66" s="142"/>
      <c r="D66" s="56"/>
      <c r="E66" s="142"/>
      <c r="F66" s="56"/>
      <c r="G66" s="142"/>
      <c r="H66" s="122"/>
      <c r="I66" s="55"/>
      <c r="J66" s="55"/>
      <c r="K66" s="145"/>
      <c r="L66" s="145"/>
      <c r="M66" s="142">
        <f t="shared" si="22"/>
        <v>0</v>
      </c>
      <c r="N66" s="22"/>
      <c r="O66" s="313"/>
      <c r="P66" s="313"/>
      <c r="Q66" s="313"/>
      <c r="R66" s="313"/>
      <c r="S66" s="313"/>
      <c r="T66" s="313"/>
      <c r="U66"/>
      <c r="W66"/>
    </row>
    <row r="67" spans="1:23" s="52" customFormat="1" ht="16.5" customHeight="1">
      <c r="A67" s="141"/>
      <c r="B67" s="56"/>
      <c r="C67" s="142"/>
      <c r="D67" s="56"/>
      <c r="E67" s="142"/>
      <c r="F67" s="56"/>
      <c r="G67" s="142"/>
      <c r="H67" s="122"/>
      <c r="I67" s="55"/>
      <c r="J67" s="55"/>
      <c r="K67" s="145"/>
      <c r="L67" s="145"/>
      <c r="M67" s="142">
        <f t="shared" si="22"/>
        <v>0</v>
      </c>
      <c r="N67" s="22"/>
      <c r="O67" s="313"/>
      <c r="P67" s="313"/>
      <c r="Q67" s="313"/>
      <c r="R67" s="313"/>
      <c r="S67" s="313"/>
      <c r="T67" s="313"/>
      <c r="W67"/>
    </row>
    <row r="68" spans="1:23" s="52" customFormat="1" ht="16.5" customHeight="1">
      <c r="A68" s="141"/>
      <c r="B68" s="56"/>
      <c r="C68" s="142"/>
      <c r="D68" s="56"/>
      <c r="E68" s="142"/>
      <c r="F68" s="56"/>
      <c r="G68" s="142"/>
      <c r="H68" s="122"/>
      <c r="I68" s="55"/>
      <c r="J68" s="55"/>
      <c r="K68" s="145"/>
      <c r="L68" s="145"/>
      <c r="M68" s="142">
        <f t="shared" si="22"/>
        <v>0</v>
      </c>
      <c r="N68" s="22"/>
      <c r="O68" s="313">
        <f>IF(P61=0,0,"El Valor Límite de Emisión de COVs con frase de riesgo asignada R45, R46, R49, R60, R61 o indicadores de peligro H340, H350, H350i, H360D o H360F, cuando el caudal másico de la suma de los compuestos sea &gt;= 10 g/h, es 2 mg/Nm3")</f>
        <v>0</v>
      </c>
      <c r="P68" s="313"/>
      <c r="Q68" s="313"/>
      <c r="R68" s="313"/>
      <c r="S68" s="313"/>
      <c r="T68" s="313"/>
      <c r="W68"/>
    </row>
    <row r="69" spans="1:23" s="52" customFormat="1" ht="16.5" customHeight="1">
      <c r="A69" s="141"/>
      <c r="B69" s="56"/>
      <c r="C69" s="142"/>
      <c r="D69" s="56"/>
      <c r="E69" s="142"/>
      <c r="F69" s="56"/>
      <c r="G69" s="142"/>
      <c r="H69" s="122"/>
      <c r="I69" s="55"/>
      <c r="J69" s="55"/>
      <c r="K69" s="145"/>
      <c r="L69" s="145"/>
      <c r="M69" s="142">
        <f t="shared" si="22"/>
        <v>0</v>
      </c>
      <c r="N69" s="22"/>
      <c r="O69" s="313"/>
      <c r="P69" s="313"/>
      <c r="Q69" s="313"/>
      <c r="R69" s="313"/>
      <c r="S69" s="313"/>
      <c r="T69" s="313"/>
      <c r="W69"/>
    </row>
    <row r="70" spans="1:23" s="52" customFormat="1" ht="16.5" customHeight="1">
      <c r="A70" s="141"/>
      <c r="B70" s="56"/>
      <c r="C70" s="142">
        <f t="shared" si="16"/>
        <v>0</v>
      </c>
      <c r="D70" s="56"/>
      <c r="E70" s="142">
        <f t="shared" si="17"/>
        <v>0</v>
      </c>
      <c r="F70" s="56"/>
      <c r="G70" s="142">
        <f t="shared" si="18"/>
        <v>0</v>
      </c>
      <c r="H70" s="122">
        <f t="shared" si="19"/>
        <v>0</v>
      </c>
      <c r="I70" s="55"/>
      <c r="J70" s="55"/>
      <c r="K70" s="145">
        <f t="shared" si="20"/>
        <v>0</v>
      </c>
      <c r="L70" s="145">
        <f t="shared" si="21"/>
        <v>0</v>
      </c>
      <c r="M70" s="142">
        <f t="shared" si="22"/>
        <v>0</v>
      </c>
      <c r="N70" s="22"/>
      <c r="O70" s="313"/>
      <c r="P70" s="313"/>
      <c r="Q70" s="313"/>
      <c r="R70" s="313"/>
      <c r="S70" s="313"/>
      <c r="T70" s="313"/>
      <c r="V70"/>
      <c r="W70">
        <f t="shared" si="15"/>
        <v>0</v>
      </c>
    </row>
    <row r="71" spans="1:23" ht="16.5" customHeight="1">
      <c r="A71" s="141"/>
      <c r="B71" s="56"/>
      <c r="C71" s="142">
        <f t="shared" si="16"/>
        <v>0</v>
      </c>
      <c r="D71" s="56"/>
      <c r="E71" s="142">
        <f t="shared" si="17"/>
        <v>0</v>
      </c>
      <c r="F71" s="56"/>
      <c r="G71" s="142">
        <f t="shared" si="18"/>
        <v>0</v>
      </c>
      <c r="H71" s="122">
        <f t="shared" si="19"/>
        <v>0</v>
      </c>
      <c r="I71" s="55"/>
      <c r="J71" s="55"/>
      <c r="K71" s="145">
        <f t="shared" si="20"/>
        <v>0</v>
      </c>
      <c r="L71" s="145">
        <f t="shared" si="21"/>
        <v>0</v>
      </c>
      <c r="M71" s="142">
        <f t="shared" si="22"/>
        <v>0</v>
      </c>
      <c r="N71" s="22"/>
      <c r="O71" s="313"/>
      <c r="P71" s="313"/>
      <c r="Q71" s="313"/>
      <c r="R71" s="313"/>
      <c r="S71" s="313"/>
      <c r="T71" s="313"/>
      <c r="W71">
        <f t="shared" si="15"/>
        <v>0</v>
      </c>
    </row>
    <row r="72" spans="1:23" ht="19.5">
      <c r="A72" s="141"/>
      <c r="B72" s="56"/>
      <c r="C72" s="142">
        <f>IF(B72&gt;0,1,0)</f>
        <v>0</v>
      </c>
      <c r="D72" s="56"/>
      <c r="E72" s="142">
        <f>IF(D72&gt;0,1,0)</f>
        <v>0</v>
      </c>
      <c r="F72" s="56"/>
      <c r="G72" s="142">
        <f>IF(F72&gt;0,1,0)</f>
        <v>0</v>
      </c>
      <c r="H72" s="122">
        <f>IF(C72+E72+G72&gt;0,(B72+D72+F72)/(C72+E72+G72),0)</f>
        <v>0</v>
      </c>
      <c r="I72" s="55"/>
      <c r="J72" s="55"/>
      <c r="K72" s="145">
        <f>H72*I72*J72/1000000</f>
        <v>0</v>
      </c>
      <c r="L72" s="145">
        <f>H72*I72/1000</f>
        <v>0</v>
      </c>
      <c r="M72" s="142">
        <f t="shared" si="22"/>
        <v>0</v>
      </c>
      <c r="N72" s="172"/>
      <c r="O72" s="212"/>
      <c r="P72" s="212"/>
      <c r="Q72" s="212"/>
      <c r="R72" s="212"/>
      <c r="S72" s="212"/>
      <c r="T72" s="212"/>
      <c r="W72">
        <f t="shared" si="15"/>
        <v>0</v>
      </c>
    </row>
    <row r="73" spans="1:23" ht="15" customHeight="1">
      <c r="A73" s="141"/>
      <c r="B73" s="56"/>
      <c r="C73" s="142">
        <f>IF(B73&gt;0,1,0)</f>
        <v>0</v>
      </c>
      <c r="D73" s="56"/>
      <c r="E73" s="142">
        <f>IF(D73&gt;0,1,0)</f>
        <v>0</v>
      </c>
      <c r="F73" s="56"/>
      <c r="G73" s="142">
        <f>IF(F73&gt;0,1,0)</f>
        <v>0</v>
      </c>
      <c r="H73" s="122">
        <f>IF(C73+E73+G73&gt;0,(B73+D73+F73)/(C73+E73+G73),0)</f>
        <v>0</v>
      </c>
      <c r="I73" s="55"/>
      <c r="J73" s="55"/>
      <c r="K73" s="145">
        <f>H73*I73*J73/1000000</f>
        <v>0</v>
      </c>
      <c r="L73" s="145">
        <f>H73*I73/1000</f>
        <v>0</v>
      </c>
      <c r="M73" s="142">
        <f t="shared" si="22"/>
        <v>0</v>
      </c>
      <c r="N73" s="172"/>
      <c r="O73" s="172"/>
      <c r="P73" s="172"/>
      <c r="Q73" s="172"/>
      <c r="R73" s="172"/>
      <c r="S73" s="172"/>
      <c r="T73" s="172"/>
      <c r="W73">
        <f t="shared" si="15"/>
        <v>0</v>
      </c>
    </row>
  </sheetData>
  <sheetProtection/>
  <mergeCells count="18">
    <mergeCell ref="A60:A61"/>
    <mergeCell ref="B3:M3"/>
    <mergeCell ref="K60:K61"/>
    <mergeCell ref="L60:L61"/>
    <mergeCell ref="O39:U39"/>
    <mergeCell ref="A36:A37"/>
    <mergeCell ref="J36:J37"/>
    <mergeCell ref="M60:M61"/>
    <mergeCell ref="L36:L37"/>
    <mergeCell ref="O44:T46"/>
    <mergeCell ref="O63:U63"/>
    <mergeCell ref="O64:T67"/>
    <mergeCell ref="O68:T71"/>
    <mergeCell ref="K36:K37"/>
    <mergeCell ref="B60:H60"/>
    <mergeCell ref="J60:J61"/>
    <mergeCell ref="I60:I61"/>
    <mergeCell ref="O40:U43"/>
  </mergeCells>
  <conditionalFormatting sqref="O60 P53 O8:O22 S61 O73:P73 S55:S57 L58:L60 O72 O58:P58 N61:O62 O55:O56 N9:N30 N59:N60 O63:O64 O52:P52 L9:L30 N63:N72 N37:N52 M58:M59 Q35 O38:O40 Q58:Q59 M37:M56 M62:M73">
    <cfRule type="cellIs" priority="43" dxfId="32" operator="equal">
      <formula>"NO"</formula>
    </cfRule>
  </conditionalFormatting>
  <conditionalFormatting sqref="A52">
    <cfRule type="expression" priority="45" dxfId="32" stopIfTrue="1">
      <formula>$J52&gt;$C52</formula>
    </cfRule>
  </conditionalFormatting>
  <conditionalFormatting sqref="B38 B59:B63">
    <cfRule type="expression" priority="55" dxfId="32" stopIfTrue="1">
      <formula>$I38&gt;#REF!</formula>
    </cfRule>
  </conditionalFormatting>
  <conditionalFormatting sqref="A60 A39:A56">
    <cfRule type="expression" priority="64" dxfId="32" stopIfTrue="1">
      <formula>$I39&gt;$B39</formula>
    </cfRule>
  </conditionalFormatting>
  <conditionalFormatting sqref="A52 A73">
    <cfRule type="expression" priority="27" dxfId="32" stopIfTrue="1">
      <formula>$J52&gt;$C52</formula>
    </cfRule>
  </conditionalFormatting>
  <conditionalFormatting sqref="B38 B64:B73">
    <cfRule type="expression" priority="26" dxfId="32" stopIfTrue="1">
      <formula>$I38&gt;#REF!</formula>
    </cfRule>
  </conditionalFormatting>
  <conditionalFormatting sqref="A72 A39:A56">
    <cfRule type="expression" priority="25" dxfId="32" stopIfTrue="1">
      <formula>$I39&gt;$B39</formula>
    </cfRule>
  </conditionalFormatting>
  <conditionalFormatting sqref="A52">
    <cfRule type="expression" priority="24" dxfId="32" stopIfTrue="1">
      <formula>$J52&gt;$C52</formula>
    </cfRule>
  </conditionalFormatting>
  <conditionalFormatting sqref="B38 B59:B63">
    <cfRule type="expression" priority="23" dxfId="32" stopIfTrue="1">
      <formula>$I38&gt;#REF!</formula>
    </cfRule>
  </conditionalFormatting>
  <conditionalFormatting sqref="A60 A39:A56">
    <cfRule type="expression" priority="22" dxfId="32" stopIfTrue="1">
      <formula>$I39&gt;$B39</formula>
    </cfRule>
  </conditionalFormatting>
  <conditionalFormatting sqref="A52 A73">
    <cfRule type="expression" priority="21" dxfId="32" stopIfTrue="1">
      <formula>$J52&gt;$C52</formula>
    </cfRule>
  </conditionalFormatting>
  <conditionalFormatting sqref="B38 B64:B73">
    <cfRule type="expression" priority="20" dxfId="32" stopIfTrue="1">
      <formula>$I38&gt;#REF!</formula>
    </cfRule>
  </conditionalFormatting>
  <conditionalFormatting sqref="A72 A39:A56">
    <cfRule type="expression" priority="19" dxfId="32" stopIfTrue="1">
      <formula>$I39&gt;$B39</formula>
    </cfRule>
  </conditionalFormatting>
  <conditionalFormatting sqref="A42:A56">
    <cfRule type="expression" priority="17" dxfId="32" stopIfTrue="1">
      <formula>$J42&gt;$C42</formula>
    </cfRule>
  </conditionalFormatting>
  <conditionalFormatting sqref="B37 B58:B62">
    <cfRule type="expression" priority="16" dxfId="32" stopIfTrue="1">
      <formula>$I37&gt;#REF!</formula>
    </cfRule>
  </conditionalFormatting>
  <conditionalFormatting sqref="A59:A60 A55">
    <cfRule type="expression" priority="15" dxfId="32" stopIfTrue="1">
      <formula>$I55&gt;$B55</formula>
    </cfRule>
  </conditionalFormatting>
  <conditionalFormatting sqref="A58:A60">
    <cfRule type="expression" priority="14" dxfId="32" stopIfTrue="1">
      <formula>$H58&gt;#REF!</formula>
    </cfRule>
  </conditionalFormatting>
  <conditionalFormatting sqref="A38 A59:A60">
    <cfRule type="expression" priority="13" dxfId="32" stopIfTrue="1">
      <formula>$H38&gt;#REF!</formula>
    </cfRule>
  </conditionalFormatting>
  <conditionalFormatting sqref="A38">
    <cfRule type="expression" priority="12" dxfId="32" stopIfTrue="1">
      <formula>$H38&gt;#REF!</formula>
    </cfRule>
  </conditionalFormatting>
  <conditionalFormatting sqref="B22 A8:A22">
    <cfRule type="expression" priority="88" dxfId="32" stopIfTrue="1">
      <formula>$H8&gt;#REF!</formula>
    </cfRule>
  </conditionalFormatting>
  <conditionalFormatting sqref="D23 C9:C23">
    <cfRule type="expression" priority="11" dxfId="32" stopIfTrue="1">
      <formula>$J9&gt;#REF!</formula>
    </cfRule>
  </conditionalFormatting>
  <conditionalFormatting sqref="E23:E24 B24">
    <cfRule type="expression" priority="10" dxfId="32" stopIfTrue="1">
      <formula>$K23&gt;$D23</formula>
    </cfRule>
  </conditionalFormatting>
  <conditionalFormatting sqref="B23:B30 A9:A30">
    <cfRule type="expression" priority="8" dxfId="32" stopIfTrue="1">
      <formula>$H9&gt;#REF!</formula>
    </cfRule>
  </conditionalFormatting>
  <conditionalFormatting sqref="A9:A30">
    <cfRule type="expression" priority="7" dxfId="32" stopIfTrue="1">
      <formula>$H9&gt;#REF!</formula>
    </cfRule>
  </conditionalFormatting>
  <conditionalFormatting sqref="A9:A30">
    <cfRule type="expression" priority="6" dxfId="32" stopIfTrue="1">
      <formula>$H9&gt;#REF!</formula>
    </cfRule>
  </conditionalFormatting>
  <conditionalFormatting sqref="A9:A30">
    <cfRule type="expression" priority="5" dxfId="32" stopIfTrue="1">
      <formula>$H9&gt;#REF!</formula>
    </cfRule>
  </conditionalFormatting>
  <conditionalFormatting sqref="A9:A30">
    <cfRule type="expression" priority="4" dxfId="32" stopIfTrue="1">
      <formula>$H9&gt;#REF!</formula>
    </cfRule>
  </conditionalFormatting>
  <conditionalFormatting sqref="A9:A30">
    <cfRule type="expression" priority="3" dxfId="32" stopIfTrue="1">
      <formula>$H9&gt;#REF!</formula>
    </cfRule>
  </conditionalFormatting>
  <printOptions horizontalCentered="1" verticalCentered="1"/>
  <pageMargins left="0.3937007874015748" right="0.3937007874015748" top="0.3937007874015748" bottom="0.3937007874015748" header="0" footer="0"/>
  <pageSetup horizontalDpi="600" verticalDpi="600" orientation="landscape" paperSize="9" scale="54" r:id="rId4"/>
  <headerFooter alignWithMargins="0">
    <oddHeader>&amp;R&amp;G</oddHeader>
  </headerFooter>
  <rowBreaks count="1" manualBreakCount="1">
    <brk id="31" max="20"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showZeros="0" view="pageBreakPreview" zoomScale="75" zoomScaleSheetLayoutView="75" zoomScalePageLayoutView="0" workbookViewId="0" topLeftCell="A1">
      <selection activeCell="K7" sqref="K7"/>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15.75" customHeight="1"/>
    <row r="2" spans="1:13" s="126" customFormat="1" ht="23.25" thickBot="1">
      <c r="A2" s="221">
        <f>PGD!C2</f>
        <v>0</v>
      </c>
      <c r="B2" s="221"/>
      <c r="C2" s="221"/>
      <c r="D2" s="221"/>
      <c r="E2" s="221"/>
      <c r="F2" s="221"/>
      <c r="G2" s="221"/>
      <c r="H2" s="221"/>
      <c r="I2" s="221"/>
      <c r="J2" s="221"/>
      <c r="K2" s="221"/>
      <c r="L2" s="221" t="s">
        <v>104</v>
      </c>
      <c r="M2" s="221">
        <f>PGD!C5</f>
        <v>0</v>
      </c>
    </row>
    <row r="3" spans="1:13" ht="56.25" customHeight="1" thickBot="1">
      <c r="A3" s="73" t="s">
        <v>40</v>
      </c>
      <c r="B3" s="305" t="s">
        <v>58</v>
      </c>
      <c r="C3" s="305"/>
      <c r="D3" s="305"/>
      <c r="E3" s="305"/>
      <c r="F3" s="305"/>
      <c r="G3" s="305"/>
      <c r="H3" s="305"/>
      <c r="I3" s="305"/>
      <c r="J3" s="305"/>
      <c r="K3" s="222" t="s">
        <v>57</v>
      </c>
      <c r="L3" s="223"/>
      <c r="M3" s="103" t="s">
        <v>86</v>
      </c>
    </row>
    <row r="4" spans="1:12" ht="51.75" customHeight="1">
      <c r="A4" s="28"/>
      <c r="B4" s="305"/>
      <c r="C4" s="305"/>
      <c r="D4" s="305"/>
      <c r="E4" s="305"/>
      <c r="F4" s="305"/>
      <c r="G4" s="305"/>
      <c r="H4" s="305"/>
      <c r="I4" s="305"/>
      <c r="J4" s="305"/>
      <c r="K4" s="23"/>
      <c r="L4" s="22"/>
    </row>
    <row r="5" spans="1:12" ht="16.5" customHeight="1">
      <c r="A5" s="28"/>
      <c r="B5" s="63"/>
      <c r="C5" s="63"/>
      <c r="D5" s="63"/>
      <c r="E5" s="63"/>
      <c r="F5" s="63"/>
      <c r="G5" s="63"/>
      <c r="H5" s="63"/>
      <c r="I5" s="63"/>
      <c r="J5" s="63"/>
      <c r="K5" s="23"/>
      <c r="L5" s="22"/>
    </row>
    <row r="6" spans="1:11" s="22" customFormat="1" ht="18">
      <c r="A6" s="86" t="s">
        <v>74</v>
      </c>
      <c r="C6" s="59"/>
      <c r="D6" s="23"/>
      <c r="E6" s="23"/>
      <c r="I6" s="23"/>
      <c r="K6" s="30"/>
    </row>
    <row r="7" spans="1:12" s="22" customFormat="1" ht="19.5">
      <c r="A7" s="74"/>
      <c r="B7" s="75"/>
      <c r="C7" s="76"/>
      <c r="D7" s="37"/>
      <c r="E7" s="37"/>
      <c r="F7" s="37"/>
      <c r="G7" s="37"/>
      <c r="H7" s="37"/>
      <c r="I7" s="37"/>
      <c r="J7" s="37"/>
      <c r="K7" s="37"/>
      <c r="L7" s="38"/>
    </row>
    <row r="8" spans="1:12" s="22" customFormat="1" ht="19.5">
      <c r="A8" s="74"/>
      <c r="B8" s="77"/>
      <c r="C8" s="74"/>
      <c r="L8" s="87"/>
    </row>
    <row r="9" spans="1:12" s="22" customFormat="1" ht="19.5">
      <c r="A9" s="74"/>
      <c r="B9" s="77"/>
      <c r="C9" s="74"/>
      <c r="L9" s="87"/>
    </row>
    <row r="10" spans="1:12" s="22" customFormat="1" ht="16.5">
      <c r="A10" s="74"/>
      <c r="B10" s="77"/>
      <c r="C10" s="74"/>
      <c r="L10" s="39"/>
    </row>
    <row r="11" spans="1:12" s="22" customFormat="1" ht="18">
      <c r="A11" s="59"/>
      <c r="B11" s="78"/>
      <c r="C11" s="79"/>
      <c r="D11" s="40"/>
      <c r="E11" s="40"/>
      <c r="F11" s="40"/>
      <c r="G11" s="40"/>
      <c r="H11" s="40"/>
      <c r="I11" s="40"/>
      <c r="J11" s="40"/>
      <c r="K11" s="41"/>
      <c r="L11" s="42"/>
    </row>
    <row r="12" spans="1:11" s="22" customFormat="1" ht="18">
      <c r="A12" s="59"/>
      <c r="B12" s="74"/>
      <c r="C12" s="74"/>
      <c r="K12" s="30"/>
    </row>
    <row r="13" spans="1:3" s="22" customFormat="1" ht="16.5" customHeight="1">
      <c r="A13" s="86" t="s">
        <v>59</v>
      </c>
      <c r="B13" s="74"/>
      <c r="C13" s="74"/>
    </row>
    <row r="14" spans="1:12" s="22" customFormat="1" ht="18">
      <c r="A14" s="59"/>
      <c r="B14" s="65"/>
      <c r="C14" s="80"/>
      <c r="D14" s="33"/>
      <c r="E14" s="33"/>
      <c r="F14" s="34"/>
      <c r="G14" s="32"/>
      <c r="H14" s="33"/>
      <c r="I14" s="33"/>
      <c r="J14" s="35"/>
      <c r="K14" s="32"/>
      <c r="L14" s="33"/>
    </row>
    <row r="15" spans="1:12" s="22" customFormat="1" ht="18">
      <c r="A15" s="59"/>
      <c r="B15" s="75"/>
      <c r="C15" s="76"/>
      <c r="D15" s="37"/>
      <c r="E15" s="37"/>
      <c r="F15" s="37"/>
      <c r="G15" s="37"/>
      <c r="H15" s="37"/>
      <c r="I15" s="37"/>
      <c r="J15" s="37"/>
      <c r="K15" s="37"/>
      <c r="L15" s="43"/>
    </row>
    <row r="16" spans="1:12" s="22" customFormat="1" ht="18">
      <c r="A16" s="59"/>
      <c r="B16" s="77"/>
      <c r="C16" s="74"/>
      <c r="L16" s="39"/>
    </row>
    <row r="17" spans="1:12" s="22" customFormat="1" ht="18">
      <c r="A17" s="59"/>
      <c r="B17" s="77"/>
      <c r="C17" s="74"/>
      <c r="L17" s="39"/>
    </row>
    <row r="18" spans="1:12" s="22" customFormat="1" ht="18">
      <c r="A18" s="59"/>
      <c r="B18" s="77"/>
      <c r="C18" s="74"/>
      <c r="L18" s="39"/>
    </row>
    <row r="19" spans="1:12" s="22" customFormat="1" ht="18">
      <c r="A19" s="59"/>
      <c r="B19" s="78"/>
      <c r="C19" s="79"/>
      <c r="D19" s="40"/>
      <c r="E19" s="40"/>
      <c r="F19" s="40"/>
      <c r="G19" s="40"/>
      <c r="H19" s="40"/>
      <c r="I19" s="40"/>
      <c r="J19" s="40"/>
      <c r="K19" s="40"/>
      <c r="L19" s="42"/>
    </row>
    <row r="20" spans="1:12" ht="15">
      <c r="A20" s="81"/>
      <c r="B20" s="81"/>
      <c r="C20" s="81"/>
      <c r="D20" s="24"/>
      <c r="E20" s="24"/>
      <c r="F20" s="24"/>
      <c r="G20" s="25"/>
      <c r="H20" s="26"/>
      <c r="I20" s="26"/>
      <c r="J20" s="26"/>
      <c r="K20" s="26"/>
      <c r="L20" s="26"/>
    </row>
    <row r="21" spans="1:3" ht="16.5">
      <c r="A21" s="65"/>
      <c r="B21" s="65"/>
      <c r="C21" s="65"/>
    </row>
    <row r="22" spans="1:3" ht="18">
      <c r="A22" s="86" t="s">
        <v>75</v>
      </c>
      <c r="C22" s="65"/>
    </row>
    <row r="23" spans="1:12" ht="16.5">
      <c r="A23" s="65"/>
      <c r="B23" s="82"/>
      <c r="C23" s="83"/>
      <c r="D23" s="44"/>
      <c r="E23" s="44"/>
      <c r="F23" s="44"/>
      <c r="G23" s="44"/>
      <c r="H23" s="44"/>
      <c r="I23" s="44"/>
      <c r="J23" s="44"/>
      <c r="K23" s="44"/>
      <c r="L23" s="45"/>
    </row>
    <row r="24" spans="1:12" ht="16.5">
      <c r="A24" s="65"/>
      <c r="B24" s="84"/>
      <c r="C24" s="85"/>
      <c r="D24" s="2"/>
      <c r="E24" s="2"/>
      <c r="F24" s="2"/>
      <c r="G24" s="2"/>
      <c r="H24" s="2"/>
      <c r="I24" s="2"/>
      <c r="J24" s="2"/>
      <c r="K24" s="2"/>
      <c r="L24" s="46"/>
    </row>
    <row r="25" spans="1:12" ht="16.5">
      <c r="A25" s="65"/>
      <c r="B25" s="84"/>
      <c r="C25" s="85"/>
      <c r="D25" s="2"/>
      <c r="E25" s="2"/>
      <c r="F25" s="2"/>
      <c r="G25" s="2"/>
      <c r="H25" s="2"/>
      <c r="I25" s="2"/>
      <c r="J25" s="2"/>
      <c r="K25" s="2"/>
      <c r="L25" s="46"/>
    </row>
    <row r="26" spans="1:12" ht="16.5">
      <c r="A26" s="65"/>
      <c r="B26" s="84"/>
      <c r="C26" s="85"/>
      <c r="D26" s="2"/>
      <c r="E26" s="2"/>
      <c r="F26" s="2"/>
      <c r="G26" s="2"/>
      <c r="H26" s="2"/>
      <c r="I26" s="2"/>
      <c r="J26" s="2"/>
      <c r="K26" s="2"/>
      <c r="L26" s="46"/>
    </row>
    <row r="27" spans="1:12" ht="16.5">
      <c r="A27" s="65"/>
      <c r="B27" s="84"/>
      <c r="C27" s="85"/>
      <c r="D27" s="2"/>
      <c r="E27" s="2"/>
      <c r="F27" s="2"/>
      <c r="G27" s="2"/>
      <c r="H27" s="2"/>
      <c r="I27" s="2"/>
      <c r="J27" s="2"/>
      <c r="K27" s="2"/>
      <c r="L27" s="46"/>
    </row>
    <row r="28" spans="2:12" ht="15">
      <c r="B28" s="47"/>
      <c r="C28" s="48"/>
      <c r="D28" s="48"/>
      <c r="E28" s="48"/>
      <c r="F28" s="48"/>
      <c r="G28" s="48"/>
      <c r="H28" s="48"/>
      <c r="I28" s="48"/>
      <c r="J28" s="48"/>
      <c r="K28" s="48"/>
      <c r="L28" s="49"/>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5" r:id="rId2"/>
  <headerFooter alignWithMargins="0">
    <oddHeader>&amp;L&amp;G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1:K26"/>
  <sheetViews>
    <sheetView showGridLines="0" showZeros="0" view="pageBreakPreview" zoomScale="75" zoomScaleSheetLayoutView="75" zoomScalePageLayoutView="0" workbookViewId="0" topLeftCell="A1">
      <selection activeCell="B5" sqref="B5"/>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2.00390625" style="0" customWidth="1"/>
  </cols>
  <sheetData>
    <row r="1" spans="1:11" ht="5.25" customHeight="1">
      <c r="A1" s="2"/>
      <c r="B1" s="2"/>
      <c r="C1" s="2"/>
      <c r="D1" s="2"/>
      <c r="E1" s="2"/>
      <c r="F1" s="2"/>
      <c r="G1" s="2"/>
      <c r="H1" s="2"/>
      <c r="I1" s="2"/>
      <c r="J1" s="2"/>
      <c r="K1" s="2"/>
    </row>
    <row r="2" spans="1:11" s="126" customFormat="1" ht="23.25" thickBot="1">
      <c r="A2" s="221">
        <f>PGD!C2</f>
        <v>0</v>
      </c>
      <c r="B2" s="221"/>
      <c r="C2" s="221"/>
      <c r="D2" s="221"/>
      <c r="E2" s="221"/>
      <c r="F2" s="221"/>
      <c r="G2" s="221"/>
      <c r="H2" s="221"/>
      <c r="I2" s="221" t="s">
        <v>104</v>
      </c>
      <c r="J2" s="221">
        <f>PGD!C5</f>
        <v>0</v>
      </c>
      <c r="K2" s="221"/>
    </row>
    <row r="3" spans="1:10" ht="32.25" customHeight="1" thickBot="1">
      <c r="A3" s="73" t="s">
        <v>41</v>
      </c>
      <c r="B3" s="305" t="s">
        <v>60</v>
      </c>
      <c r="C3" s="305"/>
      <c r="D3" s="305"/>
      <c r="E3" s="305"/>
      <c r="F3" s="305"/>
      <c r="G3" s="64"/>
      <c r="H3" s="222" t="s">
        <v>64</v>
      </c>
      <c r="I3" s="225">
        <f>SUM(I7:I101)</f>
        <v>0</v>
      </c>
      <c r="J3" s="281" t="s">
        <v>86</v>
      </c>
    </row>
    <row r="4" spans="1:9" ht="16.5" customHeight="1">
      <c r="A4" s="28"/>
      <c r="B4" s="29"/>
      <c r="C4" s="29"/>
      <c r="D4" s="29"/>
      <c r="E4" s="29"/>
      <c r="F4" s="29"/>
      <c r="G4" s="29"/>
      <c r="H4" s="23"/>
      <c r="I4" s="22"/>
    </row>
    <row r="5" spans="1:9" s="22" customFormat="1" ht="33">
      <c r="A5" s="23"/>
      <c r="B5" s="284" t="s">
        <v>61</v>
      </c>
      <c r="C5" s="284" t="s">
        <v>77</v>
      </c>
      <c r="D5" s="284" t="s">
        <v>62</v>
      </c>
      <c r="E5" s="284" t="s">
        <v>63</v>
      </c>
      <c r="F5" s="284" t="s">
        <v>118</v>
      </c>
      <c r="G5" s="284" t="s">
        <v>272</v>
      </c>
      <c r="H5" s="284" t="s">
        <v>33</v>
      </c>
      <c r="I5" s="284" t="s">
        <v>273</v>
      </c>
    </row>
    <row r="6" spans="1:10" s="12" customFormat="1" ht="16.5">
      <c r="A6" s="10"/>
      <c r="B6" s="285"/>
      <c r="C6" s="285"/>
      <c r="D6" s="285"/>
      <c r="E6" s="285"/>
      <c r="F6" s="285"/>
      <c r="G6" s="285"/>
      <c r="H6" s="285"/>
      <c r="I6" s="294" t="s">
        <v>274</v>
      </c>
      <c r="J6" s="34"/>
    </row>
    <row r="7" spans="1:10" ht="15">
      <c r="A7" s="2"/>
      <c r="B7" s="226"/>
      <c r="C7" s="227"/>
      <c r="D7" s="228"/>
      <c r="E7" s="283"/>
      <c r="F7" s="54"/>
      <c r="G7" s="54"/>
      <c r="H7" s="229"/>
      <c r="I7" s="230">
        <f>G7*H7</f>
        <v>0</v>
      </c>
      <c r="J7" s="22"/>
    </row>
    <row r="8" spans="1:10" ht="15">
      <c r="A8" s="2"/>
      <c r="B8" s="226"/>
      <c r="C8" s="227"/>
      <c r="D8" s="228"/>
      <c r="E8" s="283"/>
      <c r="F8" s="54"/>
      <c r="G8" s="54"/>
      <c r="H8" s="229"/>
      <c r="I8" s="230">
        <f aca="true" t="shared" si="0" ref="I8:I18">G8*H8</f>
        <v>0</v>
      </c>
      <c r="J8" s="22"/>
    </row>
    <row r="9" spans="1:10" ht="15">
      <c r="A9" s="2"/>
      <c r="B9" s="226"/>
      <c r="C9" s="227"/>
      <c r="D9" s="228"/>
      <c r="E9" s="283"/>
      <c r="F9" s="54"/>
      <c r="G9" s="54"/>
      <c r="H9" s="229"/>
      <c r="I9" s="230">
        <f t="shared" si="0"/>
        <v>0</v>
      </c>
      <c r="J9" s="22"/>
    </row>
    <row r="10" spans="1:10" ht="15">
      <c r="A10" s="2"/>
      <c r="B10" s="226"/>
      <c r="C10" s="227"/>
      <c r="D10" s="228"/>
      <c r="E10" s="283"/>
      <c r="F10" s="54"/>
      <c r="G10" s="54"/>
      <c r="H10" s="229"/>
      <c r="I10" s="230">
        <f t="shared" si="0"/>
        <v>0</v>
      </c>
      <c r="J10" s="22"/>
    </row>
    <row r="11" spans="1:10" ht="15">
      <c r="A11" s="2"/>
      <c r="B11" s="226"/>
      <c r="C11" s="227"/>
      <c r="D11" s="228"/>
      <c r="E11" s="283"/>
      <c r="F11" s="54"/>
      <c r="G11" s="54"/>
      <c r="H11" s="229"/>
      <c r="I11" s="230">
        <f t="shared" si="0"/>
        <v>0</v>
      </c>
      <c r="J11" s="22"/>
    </row>
    <row r="12" spans="1:10" ht="15">
      <c r="A12" s="2"/>
      <c r="B12" s="226"/>
      <c r="C12" s="227"/>
      <c r="D12" s="228"/>
      <c r="E12" s="283"/>
      <c r="F12" s="54"/>
      <c r="G12" s="54"/>
      <c r="H12" s="229"/>
      <c r="I12" s="230">
        <f t="shared" si="0"/>
        <v>0</v>
      </c>
      <c r="J12" s="22"/>
    </row>
    <row r="13" spans="1:10" ht="15">
      <c r="A13" s="2"/>
      <c r="B13" s="90"/>
      <c r="C13" s="92"/>
      <c r="D13" s="94"/>
      <c r="E13" s="282"/>
      <c r="F13" s="56"/>
      <c r="G13" s="56"/>
      <c r="H13" s="93"/>
      <c r="I13" s="230">
        <f t="shared" si="0"/>
        <v>0</v>
      </c>
      <c r="J13" s="22"/>
    </row>
    <row r="14" spans="1:10" ht="15">
      <c r="A14" s="2"/>
      <c r="B14" s="90"/>
      <c r="C14" s="91"/>
      <c r="D14" s="94"/>
      <c r="E14" s="282"/>
      <c r="F14" s="56"/>
      <c r="G14" s="56"/>
      <c r="H14" s="93"/>
      <c r="I14" s="230">
        <f t="shared" si="0"/>
        <v>0</v>
      </c>
      <c r="J14" s="22"/>
    </row>
    <row r="15" spans="1:10" ht="15">
      <c r="A15" s="2"/>
      <c r="B15" s="90"/>
      <c r="C15" s="92"/>
      <c r="D15" s="94"/>
      <c r="E15" s="282"/>
      <c r="F15" s="56"/>
      <c r="G15" s="56"/>
      <c r="H15" s="93"/>
      <c r="I15" s="230">
        <f t="shared" si="0"/>
        <v>0</v>
      </c>
      <c r="J15" s="22"/>
    </row>
    <row r="16" spans="1:10" ht="15">
      <c r="A16" s="2"/>
      <c r="B16" s="56"/>
      <c r="C16" s="56"/>
      <c r="D16" s="56"/>
      <c r="E16" s="282"/>
      <c r="F16" s="56"/>
      <c r="G16" s="56"/>
      <c r="H16" s="56"/>
      <c r="I16" s="230">
        <f t="shared" si="0"/>
        <v>0</v>
      </c>
      <c r="J16" s="22"/>
    </row>
    <row r="17" spans="1:10" ht="15">
      <c r="A17" s="2"/>
      <c r="B17" s="56"/>
      <c r="C17" s="56"/>
      <c r="D17" s="56"/>
      <c r="E17" s="282"/>
      <c r="F17" s="56"/>
      <c r="G17" s="56"/>
      <c r="H17" s="56"/>
      <c r="I17" s="230">
        <f t="shared" si="0"/>
        <v>0</v>
      </c>
      <c r="J17" s="22"/>
    </row>
    <row r="18" spans="1:10" ht="15">
      <c r="A18" s="2"/>
      <c r="B18" s="56"/>
      <c r="C18" s="56"/>
      <c r="D18" s="56"/>
      <c r="E18" s="282"/>
      <c r="F18" s="56"/>
      <c r="G18" s="56"/>
      <c r="H18" s="56"/>
      <c r="I18" s="230">
        <f t="shared" si="0"/>
        <v>0</v>
      </c>
      <c r="J18" s="22"/>
    </row>
    <row r="19" spans="1:7" ht="16.5">
      <c r="A19" s="10"/>
      <c r="C19" s="2"/>
      <c r="D19" s="2"/>
      <c r="E19" s="2"/>
      <c r="F19" s="2"/>
      <c r="G19" s="2"/>
    </row>
    <row r="20" s="22" customFormat="1" ht="15"/>
    <row r="21" spans="1:11" s="22" customFormat="1" ht="16.5" customHeight="1">
      <c r="A21" s="329" t="s">
        <v>112</v>
      </c>
      <c r="B21" s="329"/>
      <c r="C21" s="329"/>
      <c r="D21" s="329"/>
      <c r="E21" s="329"/>
      <c r="F21" s="329"/>
      <c r="G21" s="329"/>
      <c r="H21" s="329"/>
      <c r="I21" s="329"/>
      <c r="J21" s="329"/>
      <c r="K21" s="329"/>
    </row>
    <row r="22" spans="1:11" s="22" customFormat="1" ht="16.5" customHeight="1">
      <c r="A22" s="329"/>
      <c r="B22" s="329"/>
      <c r="C22" s="329"/>
      <c r="D22" s="329"/>
      <c r="E22" s="329"/>
      <c r="F22" s="329"/>
      <c r="G22" s="329"/>
      <c r="H22" s="329"/>
      <c r="I22" s="329"/>
      <c r="J22" s="329"/>
      <c r="K22" s="329"/>
    </row>
    <row r="23" s="22" customFormat="1" ht="16.5">
      <c r="H23" s="30"/>
    </row>
    <row r="24" s="22" customFormat="1" ht="16.5">
      <c r="A24" s="23"/>
    </row>
    <row r="25" spans="1:7" ht="16.5">
      <c r="A25" s="23"/>
      <c r="B25" s="22"/>
      <c r="C25" s="2"/>
      <c r="D25" s="2"/>
      <c r="E25" s="2"/>
      <c r="F25" s="2"/>
      <c r="G25" s="2"/>
    </row>
    <row r="26" spans="1:9" ht="15">
      <c r="A26" s="24"/>
      <c r="B26" s="24"/>
      <c r="C26" s="24"/>
      <c r="D26" s="24"/>
      <c r="E26" s="24"/>
      <c r="F26" s="26"/>
      <c r="G26" s="26"/>
      <c r="H26" s="26"/>
      <c r="I26" s="26"/>
    </row>
  </sheetData>
  <sheetProtection/>
  <mergeCells count="2">
    <mergeCell ref="A21:K22"/>
    <mergeCell ref="B3:F3"/>
  </mergeCells>
  <printOptions horizontalCentered="1" verticalCentered="1"/>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A1">
      <selection activeCell="B6" sqref="B6:I7"/>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6.5" customHeight="1"/>
    <row r="2" spans="1:12" s="126" customFormat="1" ht="23.25" thickBot="1">
      <c r="A2" s="221">
        <f>PGD!C2</f>
        <v>0</v>
      </c>
      <c r="B2" s="221"/>
      <c r="C2" s="221"/>
      <c r="D2" s="221"/>
      <c r="E2" s="221"/>
      <c r="F2" s="221"/>
      <c r="G2" s="221"/>
      <c r="H2" s="221"/>
      <c r="I2" s="221"/>
      <c r="J2" s="221" t="s">
        <v>104</v>
      </c>
      <c r="K2" s="221">
        <f>PGD!C5</f>
        <v>0</v>
      </c>
      <c r="L2" s="221"/>
    </row>
    <row r="3" s="126" customFormat="1" ht="23.25" thickBot="1"/>
    <row r="4" spans="1:12" ht="32.25" customHeight="1" thickBot="1">
      <c r="A4" s="73" t="s">
        <v>43</v>
      </c>
      <c r="B4" s="305" t="s">
        <v>66</v>
      </c>
      <c r="C4" s="305"/>
      <c r="D4" s="305"/>
      <c r="E4" s="305"/>
      <c r="F4" s="305"/>
      <c r="G4" s="305"/>
      <c r="H4" s="305"/>
      <c r="I4" s="305"/>
      <c r="J4" s="31" t="s">
        <v>65</v>
      </c>
      <c r="K4" s="17">
        <f>SUM(H7:H72)</f>
        <v>0</v>
      </c>
      <c r="L4" t="s">
        <v>86</v>
      </c>
    </row>
    <row r="5" spans="1:10" ht="16.5" customHeight="1">
      <c r="A5" s="28"/>
      <c r="B5" s="305"/>
      <c r="C5" s="305"/>
      <c r="D5" s="305"/>
      <c r="E5" s="305"/>
      <c r="F5" s="305"/>
      <c r="G5" s="305"/>
      <c r="H5" s="305"/>
      <c r="I5" s="305"/>
      <c r="J5" s="22"/>
    </row>
    <row r="6" spans="1:9" s="22" customFormat="1" ht="33">
      <c r="A6" s="23"/>
      <c r="B6" s="335" t="s">
        <v>29</v>
      </c>
      <c r="C6" s="336"/>
      <c r="D6" s="286" t="s">
        <v>267</v>
      </c>
      <c r="E6" s="286" t="s">
        <v>268</v>
      </c>
      <c r="F6" s="287" t="s">
        <v>269</v>
      </c>
      <c r="G6" s="288" t="s">
        <v>33</v>
      </c>
      <c r="H6" s="337" t="s">
        <v>270</v>
      </c>
      <c r="I6" s="338"/>
    </row>
    <row r="7" spans="1:11" ht="16.5">
      <c r="A7" s="10"/>
      <c r="B7" s="289"/>
      <c r="C7" s="290"/>
      <c r="D7" s="291"/>
      <c r="E7" s="291"/>
      <c r="F7" s="292"/>
      <c r="G7" s="293"/>
      <c r="H7" s="333" t="s">
        <v>271</v>
      </c>
      <c r="I7" s="334"/>
      <c r="J7" s="34"/>
      <c r="K7" s="22"/>
    </row>
    <row r="8" spans="1:9" s="22" customFormat="1" ht="16.5">
      <c r="A8" s="23"/>
      <c r="B8" s="330"/>
      <c r="C8" s="331"/>
      <c r="D8" s="54"/>
      <c r="E8" s="54"/>
      <c r="F8" s="54"/>
      <c r="G8" s="105"/>
      <c r="H8" s="332">
        <f>(E8-D8+F8)*G8</f>
        <v>0</v>
      </c>
      <c r="I8" s="332"/>
    </row>
    <row r="9" spans="2:11" ht="15">
      <c r="B9" s="330"/>
      <c r="C9" s="331"/>
      <c r="D9" s="54"/>
      <c r="E9" s="54"/>
      <c r="F9" s="54"/>
      <c r="G9" s="105"/>
      <c r="H9" s="332">
        <f aca="true" t="shared" si="0" ref="H9:H16">(E9-D9+F9)*G9</f>
        <v>0</v>
      </c>
      <c r="I9" s="332"/>
      <c r="J9" s="22"/>
      <c r="K9" s="22"/>
    </row>
    <row r="10" spans="2:11" ht="15">
      <c r="B10" s="330"/>
      <c r="C10" s="331"/>
      <c r="D10" s="54"/>
      <c r="E10" s="54"/>
      <c r="F10" s="54"/>
      <c r="G10" s="105"/>
      <c r="H10" s="332">
        <f t="shared" si="0"/>
        <v>0</v>
      </c>
      <c r="I10" s="332"/>
      <c r="J10" s="22"/>
      <c r="K10" s="22"/>
    </row>
    <row r="11" spans="2:11" ht="15">
      <c r="B11" s="330"/>
      <c r="C11" s="331"/>
      <c r="D11" s="54"/>
      <c r="E11" s="54"/>
      <c r="F11" s="54"/>
      <c r="G11" s="105"/>
      <c r="H11" s="332">
        <f t="shared" si="0"/>
        <v>0</v>
      </c>
      <c r="I11" s="332"/>
      <c r="J11" s="22"/>
      <c r="K11" s="22"/>
    </row>
    <row r="12" spans="2:11" ht="15">
      <c r="B12" s="330"/>
      <c r="C12" s="331"/>
      <c r="D12" s="54"/>
      <c r="E12" s="54"/>
      <c r="F12" s="54"/>
      <c r="G12" s="105"/>
      <c r="H12" s="332">
        <f t="shared" si="0"/>
        <v>0</v>
      </c>
      <c r="I12" s="332"/>
      <c r="J12" s="22"/>
      <c r="K12" s="22"/>
    </row>
    <row r="13" spans="2:11" ht="15">
      <c r="B13" s="330"/>
      <c r="C13" s="331"/>
      <c r="D13" s="54"/>
      <c r="E13" s="54"/>
      <c r="F13" s="54"/>
      <c r="G13" s="105"/>
      <c r="H13" s="332">
        <f t="shared" si="0"/>
        <v>0</v>
      </c>
      <c r="I13" s="332"/>
      <c r="J13" s="22"/>
      <c r="K13" s="22"/>
    </row>
    <row r="14" spans="2:11" ht="15">
      <c r="B14" s="330"/>
      <c r="C14" s="331"/>
      <c r="D14" s="54"/>
      <c r="E14" s="54"/>
      <c r="F14" s="54"/>
      <c r="G14" s="105"/>
      <c r="H14" s="332">
        <f t="shared" si="0"/>
        <v>0</v>
      </c>
      <c r="I14" s="332"/>
      <c r="J14" s="22"/>
      <c r="K14" s="22"/>
    </row>
    <row r="15" spans="2:11" ht="15">
      <c r="B15" s="330"/>
      <c r="C15" s="331"/>
      <c r="D15" s="54"/>
      <c r="E15" s="54"/>
      <c r="F15" s="54"/>
      <c r="G15" s="105"/>
      <c r="H15" s="332">
        <f t="shared" si="0"/>
        <v>0</v>
      </c>
      <c r="I15" s="332"/>
      <c r="J15" s="22"/>
      <c r="K15" s="22"/>
    </row>
    <row r="16" spans="2:11" ht="15">
      <c r="B16" s="330"/>
      <c r="C16" s="331"/>
      <c r="D16" s="54"/>
      <c r="E16" s="54"/>
      <c r="F16" s="54"/>
      <c r="G16" s="105"/>
      <c r="H16" s="332">
        <f t="shared" si="0"/>
        <v>0</v>
      </c>
      <c r="I16" s="332"/>
      <c r="J16" s="22"/>
      <c r="K16" s="22"/>
    </row>
    <row r="17" spans="10:11" ht="15">
      <c r="J17" s="22"/>
      <c r="K17" s="22"/>
    </row>
  </sheetData>
  <sheetProtection/>
  <mergeCells count="22">
    <mergeCell ref="H7:I7"/>
    <mergeCell ref="B4:I5"/>
    <mergeCell ref="H8:I8"/>
    <mergeCell ref="B8:C8"/>
    <mergeCell ref="B9:C9"/>
    <mergeCell ref="H9:I9"/>
    <mergeCell ref="B6:C6"/>
    <mergeCell ref="H6:I6"/>
    <mergeCell ref="B10:C10"/>
    <mergeCell ref="H10:I10"/>
    <mergeCell ref="B11:C11"/>
    <mergeCell ref="H11:I11"/>
    <mergeCell ref="B12:C12"/>
    <mergeCell ref="H12:I12"/>
    <mergeCell ref="B16:C16"/>
    <mergeCell ref="H16:I16"/>
    <mergeCell ref="B13:C13"/>
    <mergeCell ref="H13:I13"/>
    <mergeCell ref="B14:C14"/>
    <mergeCell ref="H14:I14"/>
    <mergeCell ref="B15:C15"/>
    <mergeCell ref="H15:I15"/>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Amparo Borrás</cp:lastModifiedBy>
  <cp:lastPrinted>2013-11-11T07:54:52Z</cp:lastPrinted>
  <dcterms:created xsi:type="dcterms:W3CDTF">2003-09-29T14:16:51Z</dcterms:created>
  <dcterms:modified xsi:type="dcterms:W3CDTF">2014-04-10T11:16:13Z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